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9"/>
  </bookViews>
  <sheets>
    <sheet name="Index sheet" sheetId="30" r:id="rId1"/>
    <sheet name="заголовочная" sheetId="1" r:id="rId2"/>
    <sheet name="цели, виды деятельности" sheetId="2" r:id="rId3"/>
    <sheet name="услуги" sheetId="3" r:id="rId4"/>
    <sheet name="балансовая" sheetId="4" r:id="rId5"/>
    <sheet name="пост.и выпл.2020" sheetId="34" r:id="rId6"/>
    <sheet name="фин. состояние" sheetId="5" r:id="rId7"/>
    <sheet name="пост.и выплаты 2019" sheetId="33" r:id="rId8"/>
    <sheet name="поступления и выплаты 2018 г" sheetId="6" r:id="rId9"/>
    <sheet name="закупка ТРУ" sheetId="8" r:id="rId10"/>
    <sheet name="временное" sheetId="9" r:id="rId11"/>
    <sheet name="справочная" sheetId="10" r:id="rId12"/>
    <sheet name="обоснование (210) 1" sheetId="11" r:id="rId13"/>
    <sheet name="обоснование (210) 2" sheetId="12" r:id="rId14"/>
    <sheet name="обоснование (210) 3" sheetId="13" r:id="rId15"/>
    <sheet name="обоснование (210) 4" sheetId="14" r:id="rId16"/>
    <sheet name="обоснование (220)" sheetId="15" r:id="rId17"/>
    <sheet name="обоснование (230)" sheetId="16" r:id="rId18"/>
    <sheet name="обоснование (240)" sheetId="18" r:id="rId19"/>
    <sheet name="обоснование (250)" sheetId="19" r:id="rId20"/>
    <sheet name="обоснование (260) 1" sheetId="20" r:id="rId21"/>
    <sheet name="обоснование (260) 2" sheetId="21" r:id="rId22"/>
    <sheet name="обоснование (260) 3" sheetId="22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8" sheetId="35" r:id="rId28"/>
    <sheet name="обоснование (260)" sheetId="32" r:id="rId29"/>
    <sheet name="обоснование (260) 8" sheetId="28" r:id="rId30"/>
    <sheet name="сведения о операциях" sheetId="29" r:id="rId31"/>
    <sheet name="обосно.2019" sheetId="31" r:id="rId32"/>
  </sheets>
  <definedNames>
    <definedName name="___INDEX_SHEET___ASAP_Utilities">'Index sheet'!$A$1</definedName>
    <definedName name="_xlnm._FilterDatabase" localSheetId="10" hidden="1">временное!$A$4:$C$4</definedName>
    <definedName name="_xlnm._FilterDatabase" localSheetId="9" hidden="1">'закупка ТРУ'!$A$7:$I$7</definedName>
    <definedName name="_xlnm._FilterDatabase" localSheetId="8" hidden="1">'поступления и выплаты 2018 г'!$A$6:$I$6</definedName>
    <definedName name="_xlnm._FilterDatabase" localSheetId="11" hidden="1">справочная!$A$5:$C$5</definedName>
    <definedName name="_xlnm._FilterDatabase" localSheetId="6" hidden="1">'фин. состояние'!$A$5:$H$28</definedName>
    <definedName name="_xlnm.Print_Titles" localSheetId="4">'фин. состояние'!$3:$5</definedName>
    <definedName name="_xlnm.Print_Titles" localSheetId="10">#REF!</definedName>
    <definedName name="_xlnm.Print_Titles" localSheetId="11">#REF!</definedName>
    <definedName name="_xlnm.Print_Titles" localSheetId="3">балансовая!$2:$4</definedName>
    <definedName name="_xlnm.Print_Titles" localSheetId="6">'поступления и выплаты 2018 г'!$3:$6</definedName>
    <definedName name="_xlnm.Print_Titles" localSheetId="2">услуги!#REF!</definedName>
    <definedName name="_xlnm.Print_Area" localSheetId="10">временное!$A$1:$C$8</definedName>
    <definedName name="_xlnm.Print_Area" localSheetId="9">'закупка ТРУ'!$A$1:$L$10</definedName>
    <definedName name="_xlnm.Print_Area" localSheetId="5">'пост.и выпл.2020'!$A$1:$J$46</definedName>
    <definedName name="_xlnm.Print_Area" localSheetId="7">'пост.и выплаты 2019'!$A$1:$J$46</definedName>
    <definedName name="_xlnm.Print_Area" localSheetId="8">'поступления и выплаты 2018 г'!$A$1:$J$46</definedName>
    <definedName name="_xlnm.Print_Area" localSheetId="30">'сведения о операциях'!$A$1:$FK$56</definedName>
    <definedName name="_xlnm.Print_Area" localSheetId="11">справочная!$A$1:$E$8</definedName>
    <definedName name="_xlnm.Print_Area" localSheetId="3">услуги!$A$1:$L$5</definedName>
    <definedName name="_xlnm.Print_Area" localSheetId="6">'фин. состояние'!$A$1:$C$28</definedName>
  </definedNames>
  <calcPr calcId="145621"/>
</workbook>
</file>

<file path=xl/calcChain.xml><?xml version="1.0" encoding="utf-8"?>
<calcChain xmlns="http://schemas.openxmlformats.org/spreadsheetml/2006/main">
  <c r="F12" i="28" l="1"/>
  <c r="F13" i="28"/>
  <c r="F14" i="28" s="1"/>
  <c r="E38" i="6" s="1"/>
  <c r="D38" i="6" s="1"/>
  <c r="D14" i="26"/>
  <c r="J18" i="11"/>
  <c r="J17" i="11"/>
  <c r="J20" i="11"/>
  <c r="J40" i="11"/>
  <c r="J41" i="11" s="1"/>
  <c r="J32" i="11"/>
  <c r="J33" i="11" s="1"/>
  <c r="C21" i="14" s="1"/>
  <c r="D21" i="14" s="1"/>
  <c r="F11" i="13"/>
  <c r="E23" i="16"/>
  <c r="E11" i="24"/>
  <c r="E9" i="27"/>
  <c r="F9" i="35"/>
  <c r="D11" i="28"/>
  <c r="D10" i="28"/>
  <c r="C23" i="19"/>
  <c r="C8" i="19"/>
  <c r="D10" i="32"/>
  <c r="D9" i="32"/>
  <c r="I10" i="8"/>
  <c r="H10" i="8"/>
  <c r="E18" i="34"/>
  <c r="I38" i="34"/>
  <c r="I29" i="34" s="1"/>
  <c r="I15" i="34" s="1"/>
  <c r="I10" i="34" s="1"/>
  <c r="I7" i="34" s="1"/>
  <c r="F38" i="34"/>
  <c r="D38" i="34" s="1"/>
  <c r="D29" i="34" s="1"/>
  <c r="F8" i="8" s="1"/>
  <c r="I8" i="8" s="1"/>
  <c r="E36" i="34"/>
  <c r="E29" i="34"/>
  <c r="E21" i="34"/>
  <c r="F19" i="34"/>
  <c r="E19" i="34"/>
  <c r="E17" i="34"/>
  <c r="E16" i="34" s="1"/>
  <c r="E15" i="34" s="1"/>
  <c r="E10" i="34" s="1"/>
  <c r="F18" i="34"/>
  <c r="E26" i="19"/>
  <c r="F19" i="6"/>
  <c r="E11" i="19"/>
  <c r="F18" i="6"/>
  <c r="F17" i="6" s="1"/>
  <c r="F16" i="6" s="1"/>
  <c r="F15" i="6" s="1"/>
  <c r="F12" i="6" s="1"/>
  <c r="J19" i="11"/>
  <c r="J21" i="11"/>
  <c r="J22" i="11"/>
  <c r="J23" i="11"/>
  <c r="D11" i="22"/>
  <c r="D17" i="11"/>
  <c r="D18" i="11"/>
  <c r="D20" i="11"/>
  <c r="D19" i="11"/>
  <c r="D21" i="11"/>
  <c r="D22" i="11"/>
  <c r="D23" i="11"/>
  <c r="F21" i="22"/>
  <c r="E32" i="6" s="1"/>
  <c r="D32" i="6" s="1"/>
  <c r="D37" i="34"/>
  <c r="D36" i="34"/>
  <c r="D35" i="34"/>
  <c r="D34" i="34"/>
  <c r="D33" i="34"/>
  <c r="D32" i="34"/>
  <c r="D31" i="34"/>
  <c r="D30" i="34"/>
  <c r="F29" i="34"/>
  <c r="D28" i="34"/>
  <c r="D27" i="34"/>
  <c r="D26" i="34"/>
  <c r="I23" i="34"/>
  <c r="D22" i="34"/>
  <c r="D21" i="34"/>
  <c r="D20" i="34"/>
  <c r="I16" i="34"/>
  <c r="D13" i="34"/>
  <c r="D9" i="34"/>
  <c r="E29" i="33"/>
  <c r="F29" i="33"/>
  <c r="I29" i="33"/>
  <c r="E16" i="33"/>
  <c r="F16" i="33"/>
  <c r="F15" i="33"/>
  <c r="F12" i="33" s="1"/>
  <c r="I16" i="33"/>
  <c r="D31" i="33"/>
  <c r="D32" i="33"/>
  <c r="D33" i="33"/>
  <c r="D34" i="33"/>
  <c r="D35" i="33"/>
  <c r="D36" i="33"/>
  <c r="D37" i="33"/>
  <c r="D38" i="33"/>
  <c r="D30" i="33"/>
  <c r="D28" i="33"/>
  <c r="D27" i="33"/>
  <c r="D26" i="33"/>
  <c r="D22" i="33"/>
  <c r="D21" i="33"/>
  <c r="D20" i="33"/>
  <c r="D19" i="33"/>
  <c r="D17" i="33"/>
  <c r="E12" i="21"/>
  <c r="E31" i="6" s="1"/>
  <c r="D26" i="6"/>
  <c r="F23" i="6"/>
  <c r="I29" i="6"/>
  <c r="F13" i="35"/>
  <c r="E36" i="6" s="1"/>
  <c r="D36" i="6" s="1"/>
  <c r="E13" i="24"/>
  <c r="E33" i="6"/>
  <c r="D33" i="6" s="1"/>
  <c r="F15" i="12"/>
  <c r="F11" i="12"/>
  <c r="I23" i="33"/>
  <c r="D13" i="33"/>
  <c r="D9" i="33"/>
  <c r="I23" i="6"/>
  <c r="I16" i="6"/>
  <c r="I15" i="6" s="1"/>
  <c r="I10" i="6" s="1"/>
  <c r="I7" i="6" s="1"/>
  <c r="D13" i="6"/>
  <c r="D9" i="6"/>
  <c r="D9" i="22"/>
  <c r="F13" i="32"/>
  <c r="F38" i="6"/>
  <c r="D9" i="28"/>
  <c r="E25" i="6"/>
  <c r="D25" i="6"/>
  <c r="E14" i="16"/>
  <c r="E24" i="6"/>
  <c r="F13" i="20"/>
  <c r="E30" i="6"/>
  <c r="E11" i="20"/>
  <c r="E9" i="20"/>
  <c r="E12" i="27"/>
  <c r="E37" i="6"/>
  <c r="D37" i="6" s="1"/>
  <c r="E35" i="6"/>
  <c r="D35" i="6" s="1"/>
  <c r="E25" i="25"/>
  <c r="E9" i="25"/>
  <c r="E28" i="25"/>
  <c r="E34" i="6" s="1"/>
  <c r="D34" i="6" s="1"/>
  <c r="E11" i="15"/>
  <c r="F22" i="6" s="1"/>
  <c r="D22" i="6" s="1"/>
  <c r="F12" i="13"/>
  <c r="E21" i="6" s="1"/>
  <c r="D21" i="6" s="1"/>
  <c r="F19" i="12"/>
  <c r="E20" i="6" s="1"/>
  <c r="D20" i="6" s="1"/>
  <c r="D16" i="33"/>
  <c r="D29" i="33"/>
  <c r="E8" i="8" s="1"/>
  <c r="H8" i="8" s="1"/>
  <c r="D19" i="34"/>
  <c r="F17" i="34"/>
  <c r="F16" i="34" s="1"/>
  <c r="F15" i="34" s="1"/>
  <c r="F12" i="34" s="1"/>
  <c r="D18" i="34"/>
  <c r="D17" i="34" s="1"/>
  <c r="D16" i="34" s="1"/>
  <c r="D15" i="34" s="1"/>
  <c r="I15" i="33"/>
  <c r="I10" i="33"/>
  <c r="I7" i="33" s="1"/>
  <c r="J24" i="11"/>
  <c r="D24" i="11"/>
  <c r="D30" i="6"/>
  <c r="D24" i="6"/>
  <c r="E23" i="6"/>
  <c r="D23" i="6" s="1"/>
  <c r="D25" i="34"/>
  <c r="D25" i="33"/>
  <c r="F29" i="6"/>
  <c r="D24" i="34"/>
  <c r="E23" i="34"/>
  <c r="D24" i="33"/>
  <c r="E23" i="33"/>
  <c r="D23" i="34"/>
  <c r="E15" i="33"/>
  <c r="E10" i="33" s="1"/>
  <c r="D23" i="33"/>
  <c r="D15" i="33" s="1"/>
  <c r="E7" i="33" l="1"/>
  <c r="D10" i="33"/>
  <c r="F7" i="33"/>
  <c r="D12" i="33"/>
  <c r="D12" i="6"/>
  <c r="F7" i="6"/>
  <c r="E18" i="6"/>
  <c r="F7" i="34"/>
  <c r="D12" i="34"/>
  <c r="E29" i="6"/>
  <c r="D29" i="6" s="1"/>
  <c r="D8" i="8" s="1"/>
  <c r="G8" i="8" s="1"/>
  <c r="D31" i="6"/>
  <c r="D10" i="34"/>
  <c r="E7" i="34"/>
  <c r="C10" i="14"/>
  <c r="D18" i="6" l="1"/>
  <c r="C14" i="14"/>
  <c r="D10" i="14"/>
  <c r="D7" i="34"/>
  <c r="D7" i="33"/>
  <c r="C16" i="14" l="1"/>
  <c r="D16" i="14" s="1"/>
  <c r="C18" i="14"/>
  <c r="D18" i="14" s="1"/>
  <c r="D14" i="14"/>
  <c r="D19" i="14" s="1"/>
  <c r="E19" i="6" s="1"/>
  <c r="D19" i="6" l="1"/>
  <c r="E17" i="6"/>
  <c r="E16" i="6" l="1"/>
  <c r="D17" i="6"/>
  <c r="D16" i="6" l="1"/>
  <c r="D15" i="6" s="1"/>
  <c r="E15" i="6"/>
  <c r="E10" i="6" s="1"/>
  <c r="E7" i="6" l="1"/>
  <c r="D7" i="6" s="1"/>
  <c r="D10" i="6"/>
</calcChain>
</file>

<file path=xl/sharedStrings.xml><?xml version="1.0" encoding="utf-8"?>
<sst xmlns="http://schemas.openxmlformats.org/spreadsheetml/2006/main" count="1424" uniqueCount="504">
  <si>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</si>
  <si>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</si>
  <si>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</si>
  <si>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</si>
  <si>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</si>
  <si>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</si>
  <si>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</si>
  <si>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</si>
  <si>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</si>
  <si>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</si>
  <si>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</si>
  <si>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</si>
  <si>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</si>
  <si>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</si>
  <si>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</si>
  <si>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</si>
  <si>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</si>
  <si>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</si>
  <si>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</si>
  <si>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</si>
  <si>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</si>
  <si>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</si>
  <si>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</si>
  <si>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</si>
  <si>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</si>
  <si>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</si>
  <si>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</si>
  <si>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</si>
  <si>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</si>
  <si>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</si>
  <si>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</si>
  <si>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</si>
  <si>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</si>
  <si>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</si>
  <si>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</si>
  <si>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</si>
  <si>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</si>
  <si>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</si>
  <si>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</si>
  <si>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</si>
  <si>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</si>
  <si>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</si>
  <si>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</si>
  <si>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</si>
  <si>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</si>
  <si>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</si>
  <si>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</si>
  <si>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</si>
  <si>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</si>
  <si>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</si>
  <si>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</si>
  <si>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</si>
  <si>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</si>
  <si>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</si>
  <si>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</si>
  <si>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</si>
  <si>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</si>
  <si>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</si>
  <si>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</si>
  <si>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</si>
  <si>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</si>
  <si>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</si>
  <si>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</si>
  <si>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ИНН (соответствует коду учреждения в справочнике)</t>
  </si>
  <si>
    <t>наименование исполнительного органа государственной власти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</si>
  <si>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</si>
  <si>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</si>
  <si>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</si>
  <si>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</si>
  <si>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</si>
  <si>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</si>
  <si>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</si>
  <si>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</si>
  <si>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</si>
  <si>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</si>
  <si>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</si>
  <si>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</si>
  <si>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</si>
  <si>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</si>
  <si>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</si>
  <si>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</si>
  <si>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</si>
  <si>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</si>
  <si>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</si>
  <si>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</si>
  <si>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</si>
  <si>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</si>
  <si>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</si>
  <si>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</si>
  <si>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</si>
  <si>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</si>
  <si>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</si>
  <si>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</si>
  <si>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</si>
  <si>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</si>
  <si>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</si>
  <si>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</si>
  <si>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</si>
  <si>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</si>
  <si>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</si>
  <si>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</si>
  <si>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</si>
  <si>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</si>
  <si>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</si>
  <si>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</si>
  <si>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</si>
  <si>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</si>
  <si>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</si>
  <si>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</si>
  <si>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</si>
  <si>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</si>
  <si>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</si>
  <si>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</si>
  <si>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</si>
  <si>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</si>
  <si>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</si>
  <si>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</si>
  <si>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</si>
  <si>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</si>
  <si>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</si>
  <si>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</si>
  <si>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</si>
  <si>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</si>
  <si>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</si>
  <si>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</si>
  <si>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</si>
  <si>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</si>
  <si>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</si>
  <si>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</si>
  <si>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</si>
  <si>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</si>
  <si>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</si>
  <si>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</si>
  <si>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</si>
  <si>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</si>
  <si>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</si>
  <si>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</si>
  <si>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</si>
  <si>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</si>
  <si>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</si>
  <si>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</si>
  <si>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</si>
  <si>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</si>
  <si>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</si>
  <si>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</si>
  <si>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</si>
  <si>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</si>
  <si>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</si>
  <si>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</si>
  <si>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</si>
  <si>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</si>
  <si>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</si>
  <si>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</si>
  <si>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</si>
  <si>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</si>
  <si>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</si>
  <si>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</si>
  <si>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</si>
  <si>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</si>
  <si>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</si>
  <si>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</si>
  <si>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</si>
  <si>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</si>
  <si>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</si>
  <si>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</si>
  <si>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</si>
  <si>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</si>
  <si>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</si>
  <si>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</si>
  <si>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</si>
  <si>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</si>
  <si>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</si>
  <si>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</si>
  <si>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</si>
  <si>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</si>
  <si>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</si>
  <si>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</si>
  <si>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</si>
  <si>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</si>
  <si>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</si>
  <si>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</si>
  <si>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</si>
  <si>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</si>
  <si>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</si>
  <si>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</si>
  <si>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</si>
  <si>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</si>
  <si>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</si>
  <si>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</si>
  <si>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</si>
  <si>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</si>
  <si>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</si>
  <si>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</si>
  <si>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</si>
  <si>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</si>
  <si>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</si>
  <si>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</si>
  <si>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</si>
  <si>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</si>
  <si>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</si>
  <si>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</si>
  <si>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</si>
  <si>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</si>
  <si>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</si>
  <si>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</si>
  <si>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</si>
  <si>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</si>
  <si>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</si>
  <si>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</si>
  <si>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</si>
  <si>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</si>
  <si>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</si>
  <si>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</si>
  <si>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</si>
  <si>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</si>
  <si>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</si>
  <si>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</si>
  <si>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</si>
  <si>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</si>
  <si>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</si>
  <si>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</si>
  <si>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</si>
  <si>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</si>
  <si>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</si>
  <si>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</si>
  <si>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</si>
  <si>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</si>
  <si>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</si>
  <si>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</si>
  <si>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</si>
  <si>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</si>
  <si>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</si>
  <si>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</si>
  <si>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</si>
  <si>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</si>
  <si>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</si>
  <si>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</si>
  <si>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</si>
  <si>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</si>
  <si>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</si>
  <si>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</si>
  <si>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</si>
  <si>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</si>
  <si>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</si>
  <si>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</si>
  <si>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</si>
  <si>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</si>
  <si>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</si>
  <si>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</si>
  <si>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</si>
  <si>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</si>
  <si>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</si>
  <si>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</si>
  <si>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</si>
  <si>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</si>
  <si>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</si>
  <si>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</si>
  <si>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</si>
  <si>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</si>
  <si>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</si>
  <si>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</si>
  <si>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</si>
  <si>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</si>
  <si>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</si>
  <si>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</si>
  <si>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</si>
  <si>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</si>
  <si>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</si>
  <si>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</si>
  <si>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</si>
  <si>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</si>
  <si>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</si>
  <si>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</si>
  <si>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</si>
  <si>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</si>
  <si>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</si>
  <si>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</si>
  <si>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</si>
  <si>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</si>
  <si>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</si>
  <si>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</si>
  <si>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</si>
  <si>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</si>
  <si>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</si>
  <si>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</si>
  <si>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</si>
  <si>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</si>
  <si>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</si>
  <si>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</si>
  <si>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</si>
  <si>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</si>
  <si>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</si>
  <si>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</si>
  <si>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</si>
  <si>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</si>
  <si>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</si>
  <si>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</si>
  <si>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</si>
  <si>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</si>
  <si>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</si>
  <si>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</si>
  <si>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</si>
  <si>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</si>
  <si>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</si>
  <si>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</si>
  <si>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</si>
  <si>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</si>
  <si>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</si>
  <si>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</si>
  <si>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</si>
  <si>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</si>
  <si>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</si>
  <si>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</si>
  <si>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</si>
  <si>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</si>
  <si>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</si>
  <si>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</si>
  <si>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</si>
  <si>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</si>
  <si>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</si>
  <si>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</si>
  <si>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</si>
  <si>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</si>
  <si>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</si>
  <si>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</si>
  <si>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</si>
  <si>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</si>
  <si>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</si>
  <si>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</si>
  <si>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</si>
  <si>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</si>
  <si>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</si>
  <si>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</si>
  <si>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</si>
  <si>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</si>
  <si>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</si>
  <si>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</si>
  <si>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</si>
  <si>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</si>
  <si>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</si>
  <si>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</si>
  <si>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</si>
  <si>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</si>
  <si>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</si>
  <si>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</si>
  <si>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</si>
  <si>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</si>
  <si>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</si>
  <si>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</si>
  <si>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</si>
  <si>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</si>
  <si>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</si>
  <si>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</si>
  <si>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</si>
  <si>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</si>
  <si>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</si>
  <si>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</si>
  <si>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</si>
  <si>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</si>
  <si>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</si>
  <si>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</si>
  <si>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</si>
  <si>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</si>
  <si>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</si>
  <si>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</si>
  <si>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</si>
  <si>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</si>
  <si>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</si>
  <si>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</si>
  <si>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</si>
  <si>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</si>
  <si>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</si>
  <si>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</si>
  <si>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</si>
  <si>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</si>
  <si>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</si>
  <si>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</si>
  <si>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</si>
  <si>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</si>
  <si>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</si>
  <si>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</si>
  <si>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</si>
  <si>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</si>
  <si>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</si>
  <si>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</si>
  <si>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</si>
  <si>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</si>
  <si>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</si>
  <si>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№2</t>
  </si>
  <si>
    <t>НАИМЕНОВАНИЕ МУНИЦИПАЛЬНОГО УЧРЕЖДЕНИЯ</t>
  </si>
  <si>
    <t>"____"________20_____г.</t>
  </si>
  <si>
    <t xml:space="preserve">денежные средства учреждения на счетах, открытых </t>
  </si>
  <si>
    <r>
      <t>р</t>
    </r>
    <r>
      <rPr>
        <sz val="8"/>
        <rFont val="Segoe UI"/>
        <family val="2"/>
        <charset val="204"/>
      </rPr>
      <t>уб.( с точностью до двух знаков после запятой-0,00) расчитанных на дату формирования плана</t>
    </r>
  </si>
  <si>
    <t>Расчеты (обоснования) к плану финансово-хозяйственной деятельности муниципального учрежения</t>
  </si>
  <si>
    <t>1. Расчеты (обоснования) выплат персоналу (строка 210)</t>
  </si>
  <si>
    <t>Приложение № 1</t>
  </si>
  <si>
    <t>к порядку составления и утверждения плана финансово-хозяйственной деятельности муниципальных бюджетных и автономных учреждений Почепского муниципального района и Почепского городского поселения, утвержденным постановлением администрации Почепского района</t>
  </si>
  <si>
    <t>К порядку составления и утверждения плана финансово-хозяйственной деятельности муниципальных бюджетных и автономных учреждений Почепского муниципального района и Почепского городского поселения.утвержденным постановлением администрации Почепского района   от______________№_______</t>
  </si>
  <si>
    <t>Администрация Почепского района делегирует ряд полномочий отделу образования администрации Почепского района  на основании соответсвующего соглашения с Учреждением</t>
  </si>
  <si>
    <t>формирование общей культуры личности обучающихся на основе усвоения обязательного минимума содержания общеобразовательных программ и их адаптации к жизни в обществе</t>
  </si>
  <si>
    <t>создание основы для осознанного выбора и последующего освоения профессиональных образовательных программ</t>
  </si>
  <si>
    <t>воспитание гражданственности , трудолюбия, уважения к правам и свободам человека, любви к окрующей природе, Родине, формирование здорового образа жихни</t>
  </si>
  <si>
    <t>реализация основных общеобразовательных программ, начального, общего, основного, среднего (полного) общего образования</t>
  </si>
  <si>
    <t>образовательные услуги</t>
  </si>
  <si>
    <t xml:space="preserve">Педагогический персонал </t>
  </si>
  <si>
    <t>персонал</t>
  </si>
  <si>
    <t xml:space="preserve">Младший обслуживающий </t>
  </si>
  <si>
    <r>
      <t>Код вида расходов:</t>
    </r>
    <r>
      <rPr>
        <b/>
        <sz val="10"/>
        <color indexed="8"/>
        <rFont val="Segoe UI"/>
        <family val="2"/>
        <charset val="204"/>
      </rPr>
      <t xml:space="preserve"> </t>
    </r>
  </si>
  <si>
    <t>2. Расчет (обоснование) расходов на социальные и иные выплаты населению (строка 220)</t>
  </si>
  <si>
    <t>компенсация расходов на оплату жилых помещений, отопления и освещения педагогическим работникам</t>
  </si>
  <si>
    <t>компенсация расходов на оплату жилых помещений, отопления и освещения  отдельным категориям педагогических работников</t>
  </si>
  <si>
    <t>Субсидии на иные цели</t>
  </si>
  <si>
    <t>Субсидия на выполнение муниципального задания</t>
  </si>
  <si>
    <t>зарядка огнетушителей</t>
  </si>
  <si>
    <t>5000</t>
  </si>
  <si>
    <t>техническое газового оборудования</t>
  </si>
  <si>
    <t>проверка измерений сопротивления</t>
  </si>
  <si>
    <t>измерение испытательного оборудования</t>
  </si>
  <si>
    <t>12000</t>
  </si>
  <si>
    <t>техническое обслуживание системы радиомониторинга</t>
  </si>
  <si>
    <t>техническое обслуживание пожарной сигнализации</t>
  </si>
  <si>
    <t>приобретение аттестатов</t>
  </si>
  <si>
    <t>аттестация рабочих мест</t>
  </si>
  <si>
    <t>медосмотр работников</t>
  </si>
  <si>
    <t>обучение работников</t>
  </si>
  <si>
    <t>охрана объекта</t>
  </si>
  <si>
    <t>приобретение лицензии на программное обеспечение</t>
  </si>
  <si>
    <t>Приобретение учебных расходов</t>
  </si>
  <si>
    <t>Газоснабжение</t>
  </si>
  <si>
    <t>851-852-853</t>
  </si>
  <si>
    <t>оплата за негативное воздействие на окружающую среду</t>
  </si>
  <si>
    <t>244 (226)</t>
  </si>
  <si>
    <t xml:space="preserve">Код вида расходов: </t>
  </si>
  <si>
    <t>244 (225)</t>
  </si>
  <si>
    <t>244 (340)</t>
  </si>
  <si>
    <t>Приобретение продуктов питания (малообеспеченные и многодетные дети)</t>
  </si>
  <si>
    <t xml:space="preserve">Приобретение продуктов питания всем обучающимся  </t>
  </si>
  <si>
    <t xml:space="preserve">Количество </t>
  </si>
  <si>
    <t>дето/дни</t>
  </si>
  <si>
    <t>приобретение хозрасходов</t>
  </si>
  <si>
    <t>земельного налога, транспортного налога, налога на экологию</t>
  </si>
  <si>
    <t>111-119</t>
  </si>
  <si>
    <t xml:space="preserve">Субсидии на иные цели </t>
  </si>
  <si>
    <t>оплата прочих расходов</t>
  </si>
  <si>
    <t>приобретение сувенирной, подарочной продукции, не предназначенной для дальнейшей перепродаже</t>
  </si>
  <si>
    <t>6.8. Расчет (обоснование) расходов на приобретение материальных запасов (строка 267)</t>
  </si>
  <si>
    <t>244 (290)</t>
  </si>
  <si>
    <t>6.8. Расчет (обоснование) расходов на приобретение материальных запасов (строка 269)</t>
  </si>
  <si>
    <t>6.7. Расчет (обоснование) расходов на приобретение основных средств (строка 268)</t>
  </si>
  <si>
    <t>Показатели по поступлениям и выплатам учреждения 
на (дата составления плана) на 2018 год</t>
  </si>
  <si>
    <t>Показатели по поступлениям и выплатам учреждения 
на (дата составления плана) на 2019 год</t>
  </si>
  <si>
    <t>УТВЕРЖДАЮ:                   Воробьев Е.В.</t>
  </si>
  <si>
    <t>услуга</t>
  </si>
  <si>
    <t>бесплатная</t>
  </si>
  <si>
    <t>Субчидия на выполнение муницципального задания</t>
  </si>
  <si>
    <t xml:space="preserve">Код вида расходов:  </t>
  </si>
  <si>
    <t>244 (310)</t>
  </si>
  <si>
    <t>Административно-управленческий персонал</t>
  </si>
  <si>
    <t>Фонд оплаты труда в год, рублей (гр.3 х гр.4 х (1 + гр.8/100) х гр.9 х 10,7</t>
  </si>
  <si>
    <t>наименование муниципального учреждения Муниципальное бюджетное   общеобразовательное  учреждение ""Гимназия №1""</t>
  </si>
  <si>
    <t>код УБП учреждения 02350</t>
  </si>
  <si>
    <t>243400 Брянская область г.Почеп улУсиевича , дом 8</t>
  </si>
  <si>
    <t>анализ овощей</t>
  </si>
  <si>
    <t>Учебно-вспомогательный персонал</t>
  </si>
  <si>
    <t>1..1.1</t>
  </si>
  <si>
    <t>За счет субвенции на общеобразовательный процесс</t>
  </si>
  <si>
    <t>За счет средств местного бюджета</t>
  </si>
  <si>
    <t>учащихся</t>
  </si>
  <si>
    <t>Субсидия на проведение оздоровительной компании детей (8047)</t>
  </si>
  <si>
    <t>Субсидии из областного бюджета, выделяемой в рамках программы "Развитие образования и науки Брянской области" (летнее оздоровление детей в лагерях при школах) (90312)</t>
  </si>
  <si>
    <t>111 (211)</t>
  </si>
  <si>
    <t>5.1. Расчет (обоснование) прочих расходов (кроме расходов на закупку товаров, работ, услуг)</t>
  </si>
  <si>
    <t>119 (213)</t>
  </si>
  <si>
    <t>ПРИЛОЖЕНИЕ № 2                                    к постановлению администрации Почепского района от 28.09.2016г. № 609</t>
  </si>
  <si>
    <t>образовательная</t>
  </si>
  <si>
    <t>от 28.09.016г. № 609</t>
  </si>
  <si>
    <t>на 2018 год и на плановый период 2019 и 2020 годов</t>
  </si>
  <si>
    <t>Приобретение продуктов питания дети-инвалиды)</t>
  </si>
  <si>
    <t>кредиторская задолженность за 2017г.</t>
  </si>
  <si>
    <t>кредиторская задолженность за 2017 г.</t>
  </si>
  <si>
    <t>кредиторка 2017 года</t>
  </si>
  <si>
    <t>ДЦП "Организация временного трудоустройства несовершеннолетних граждан в Почепском районе в 2018-2019г.г."</t>
  </si>
  <si>
    <t xml:space="preserve">кредиторка 2017 года </t>
  </si>
  <si>
    <t>1.1.2.</t>
  </si>
  <si>
    <t>районная ежемеячная сумма</t>
  </si>
  <si>
    <t>Фонд оплаты труда в год, рублей (гр.3 х гр.4 х (1 + гр.8/100) х гр.9 х 12</t>
  </si>
  <si>
    <t>младший -обслуживающий персонал (водитель)</t>
  </si>
  <si>
    <t>1.1.2.1.</t>
  </si>
  <si>
    <t>Материальная помощь к отпуску</t>
  </si>
  <si>
    <t>районная выплата в год на одного работника</t>
  </si>
  <si>
    <t>все группы должностей</t>
  </si>
  <si>
    <t>2020 год</t>
  </si>
  <si>
    <t>Сведения о средствах, поступающих во временное распоряжение учреждения
на 2018 год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</si>
  <si>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</si>
  <si>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</si>
  <si>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</si>
  <si>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Показатели по поступлениям и выплатам учреждения 
на (дата составления плана) на 2020 год</t>
  </si>
  <si>
    <t>85.12</t>
  </si>
  <si>
    <t>1.4.2.</t>
  </si>
  <si>
    <t>приобретение бензина</t>
  </si>
  <si>
    <t>литр</t>
  </si>
  <si>
    <t>гранты</t>
  </si>
  <si>
    <t>(уточненный)</t>
  </si>
  <si>
    <t>Дата составления 26.01.2018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</si>
</sst>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_ ;\-0\ "/>
    <numFmt numFmtId="166" formatCode="#,##0.00_ ;\-#,##0.00\ "/>
    <numFmt numFmtId="167" formatCode="0.000"/>
  </numFmts>
  <fonts count="28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color indexed="8"/>
      <name val="Segoe UI"/>
      <family val="2"/>
      <charset val="204"/>
    </font>
    <font>
      <sz val="8"/>
      <color indexed="8"/>
      <name val="Segoe UI"/>
      <family val="2"/>
      <charset val="204"/>
    </font>
    <font>
      <b/>
      <sz val="10"/>
      <color indexed="9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b/>
      <sz val="12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indexed="12"/>
      <name val="Segoe UI"/>
      <family val="2"/>
      <charset val="204"/>
    </font>
    <font>
      <b/>
      <sz val="10"/>
      <color indexed="62"/>
      <name val="Segoe UI"/>
      <family val="2"/>
      <charset val="204"/>
    </font>
    <font>
      <b/>
      <sz val="10"/>
      <color indexed="30"/>
      <name val="Segoe UI"/>
      <family val="2"/>
      <charset val="204"/>
    </font>
    <font>
      <sz val="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164" fontId="0" fillId="0" borderId="0">
      <alignment vertical="top" wrapText="1"/>
    </xf>
    <xf numFmtId="164" fontId="27" fillId="0" borderId="0" applyNumberFormat="0" applyFill="0" applyBorder="0" applyAlignment="0" applyProtection="0">
      <alignment vertical="top" wrapText="1"/>
    </xf>
    <xf numFmtId="0" fontId="10" fillId="0" borderId="0"/>
  </cellStyleXfs>
  <cellXfs count="327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 indent="2"/>
    </xf>
    <xf numFmtId="4" fontId="7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16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 indent="4"/>
    </xf>
    <xf numFmtId="0" fontId="7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2" xfId="0" quotePrefix="1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vertical="top"/>
    </xf>
    <xf numFmtId="165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left" vertical="center" wrapText="1" indent="2"/>
    </xf>
    <xf numFmtId="49" fontId="7" fillId="0" borderId="8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 indent="3"/>
    </xf>
    <xf numFmtId="49" fontId="7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/>
    </xf>
    <xf numFmtId="0" fontId="13" fillId="0" borderId="9" xfId="2" applyNumberFormat="1" applyFont="1" applyBorder="1" applyAlignment="1">
      <alignment horizontal="left"/>
    </xf>
    <xf numFmtId="0" fontId="13" fillId="0" borderId="10" xfId="2" applyNumberFormat="1" applyFont="1" applyBorder="1" applyAlignment="1">
      <alignment horizontal="left"/>
    </xf>
    <xf numFmtId="0" fontId="13" fillId="0" borderId="11" xfId="2" applyNumberFormat="1" applyFont="1" applyBorder="1" applyAlignment="1">
      <alignment horizontal="left"/>
    </xf>
    <xf numFmtId="0" fontId="12" fillId="0" borderId="12" xfId="2" applyNumberFormat="1" applyFont="1" applyBorder="1" applyAlignment="1">
      <alignment horizontal="left"/>
    </xf>
    <xf numFmtId="0" fontId="11" fillId="0" borderId="13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top"/>
    </xf>
    <xf numFmtId="0" fontId="14" fillId="0" borderId="12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4" fillId="0" borderId="14" xfId="2" applyNumberFormat="1" applyFont="1" applyBorder="1" applyAlignment="1">
      <alignment horizontal="center"/>
    </xf>
    <xf numFmtId="0" fontId="14" fillId="0" borderId="15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right"/>
    </xf>
    <xf numFmtId="0" fontId="12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left" vertical="top"/>
    </xf>
    <xf numFmtId="0" fontId="12" fillId="0" borderId="16" xfId="2" applyNumberFormat="1" applyFont="1" applyBorder="1" applyAlignment="1">
      <alignment horizontal="left" vertical="top"/>
    </xf>
    <xf numFmtId="0" fontId="12" fillId="0" borderId="8" xfId="2" applyNumberFormat="1" applyFont="1" applyBorder="1" applyAlignment="1">
      <alignment horizontal="left" vertical="top"/>
    </xf>
    <xf numFmtId="0" fontId="12" fillId="0" borderId="17" xfId="2" applyNumberFormat="1" applyFont="1" applyBorder="1" applyAlignment="1">
      <alignment horizontal="left" vertical="top"/>
    </xf>
    <xf numFmtId="0" fontId="12" fillId="0" borderId="18" xfId="2" applyNumberFormat="1" applyFont="1" applyBorder="1" applyAlignment="1">
      <alignment horizontal="left"/>
    </xf>
    <xf numFmtId="0" fontId="12" fillId="0" borderId="19" xfId="2" applyNumberFormat="1" applyFont="1" applyBorder="1" applyAlignment="1">
      <alignment horizontal="left"/>
    </xf>
    <xf numFmtId="49" fontId="11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left" wrapText="1"/>
    </xf>
    <xf numFmtId="0" fontId="12" fillId="0" borderId="0" xfId="2" applyNumberFormat="1" applyFont="1" applyBorder="1" applyAlignment="1">
      <alignment horizontal="center" vertical="top"/>
    </xf>
    <xf numFmtId="49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left" vertical="center"/>
    </xf>
    <xf numFmtId="0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right"/>
    </xf>
    <xf numFmtId="0" fontId="17" fillId="0" borderId="0" xfId="2" applyNumberFormat="1" applyFont="1" applyFill="1" applyBorder="1" applyAlignment="1">
      <alignment horizontal="left"/>
    </xf>
    <xf numFmtId="0" fontId="18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 vertical="top"/>
    </xf>
    <xf numFmtId="0" fontId="12" fillId="0" borderId="0" xfId="2" applyNumberFormat="1" applyFont="1" applyBorder="1" applyAlignment="1">
      <alignment horizontal="center"/>
    </xf>
    <xf numFmtId="0" fontId="20" fillId="0" borderId="0" xfId="2" applyNumberFormat="1" applyFont="1" applyBorder="1" applyAlignment="1">
      <alignment horizontal="left"/>
    </xf>
    <xf numFmtId="164" fontId="22" fillId="0" borderId="0" xfId="0" applyNumberFormat="1" applyFont="1" applyFill="1" applyAlignment="1">
      <alignment vertical="top" wrapText="1"/>
    </xf>
    <xf numFmtId="49" fontId="23" fillId="0" borderId="0" xfId="1" quotePrefix="1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justify" wrapText="1"/>
    </xf>
    <xf numFmtId="0" fontId="13" fillId="0" borderId="0" xfId="2" applyNumberFormat="1" applyFont="1" applyBorder="1" applyAlignment="1">
      <alignment horizontal="right" wrapText="1"/>
    </xf>
    <xf numFmtId="0" fontId="6" fillId="0" borderId="8" xfId="0" applyNumberFormat="1" applyFont="1" applyFill="1" applyBorder="1" applyAlignment="1">
      <alignment vertical="top"/>
    </xf>
    <xf numFmtId="2" fontId="7" fillId="0" borderId="2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center" vertical="top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vertical="top"/>
    </xf>
    <xf numFmtId="166" fontId="7" fillId="0" borderId="0" xfId="0" applyNumberFormat="1" applyFont="1" applyFill="1" applyAlignment="1">
      <alignment vertical="top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 indent="1"/>
    </xf>
    <xf numFmtId="2" fontId="7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vertical="top"/>
    </xf>
    <xf numFmtId="166" fontId="6" fillId="0" borderId="8" xfId="0" applyNumberFormat="1" applyFont="1" applyFill="1" applyBorder="1" applyAlignment="1">
      <alignment vertical="top"/>
    </xf>
    <xf numFmtId="2" fontId="7" fillId="0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vertical="top"/>
    </xf>
    <xf numFmtId="166" fontId="24" fillId="0" borderId="0" xfId="0" applyNumberFormat="1" applyFont="1" applyFill="1" applyAlignment="1">
      <alignment vertical="top"/>
    </xf>
    <xf numFmtId="49" fontId="6" fillId="0" borderId="8" xfId="0" applyNumberFormat="1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center" wrapText="1"/>
    </xf>
    <xf numFmtId="165" fontId="25" fillId="3" borderId="2" xfId="0" applyNumberFormat="1" applyFont="1" applyFill="1" applyBorder="1" applyAlignment="1">
      <alignment horizontal="center" vertical="top"/>
    </xf>
    <xf numFmtId="166" fontId="25" fillId="3" borderId="0" xfId="0" applyNumberFormat="1" applyFont="1" applyFill="1" applyAlignment="1">
      <alignment horizontal="center" vertical="top"/>
    </xf>
    <xf numFmtId="166" fontId="24" fillId="4" borderId="0" xfId="0" applyNumberFormat="1" applyFont="1" applyFill="1" applyAlignment="1">
      <alignment vertical="top"/>
    </xf>
    <xf numFmtId="166" fontId="24" fillId="4" borderId="2" xfId="0" applyNumberFormat="1" applyFont="1" applyFill="1" applyBorder="1" applyAlignment="1">
      <alignment vertical="top"/>
    </xf>
    <xf numFmtId="166" fontId="24" fillId="4" borderId="2" xfId="0" applyNumberFormat="1" applyFont="1" applyFill="1" applyBorder="1" applyAlignment="1">
      <alignment vertical="center"/>
    </xf>
    <xf numFmtId="166" fontId="25" fillId="4" borderId="2" xfId="0" applyNumberFormat="1" applyFont="1" applyFill="1" applyBorder="1" applyAlignment="1">
      <alignment horizontal="center" vertical="center"/>
    </xf>
    <xf numFmtId="166" fontId="24" fillId="4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 indent="2"/>
    </xf>
    <xf numFmtId="166" fontId="3" fillId="0" borderId="3" xfId="0" applyNumberFormat="1" applyFont="1" applyFill="1" applyBorder="1" applyAlignment="1">
      <alignment vertical="center" wrapText="1"/>
    </xf>
    <xf numFmtId="2" fontId="24" fillId="4" borderId="2" xfId="0" applyNumberFormat="1" applyFont="1" applyFill="1" applyBorder="1" applyAlignment="1">
      <alignment horizontal="center" vertical="top"/>
    </xf>
    <xf numFmtId="2" fontId="24" fillId="4" borderId="0" xfId="0" applyNumberFormat="1" applyFont="1" applyFill="1" applyAlignment="1">
      <alignment vertical="top"/>
    </xf>
    <xf numFmtId="166" fontId="7" fillId="0" borderId="2" xfId="0" applyNumberFormat="1" applyFont="1" applyFill="1" applyBorder="1" applyAlignment="1">
      <alignment vertical="center" wrapText="1"/>
    </xf>
    <xf numFmtId="2" fontId="5" fillId="5" borderId="3" xfId="0" applyNumberFormat="1" applyFont="1" applyFill="1" applyBorder="1" applyAlignment="1">
      <alignment vertical="center" wrapText="1"/>
    </xf>
    <xf numFmtId="0" fontId="3" fillId="5" borderId="3" xfId="0" applyNumberFormat="1" applyFont="1" applyFill="1" applyBorder="1" applyAlignment="1">
      <alignment vertical="center" wrapText="1"/>
    </xf>
    <xf numFmtId="0" fontId="5" fillId="5" borderId="3" xfId="0" applyNumberFormat="1" applyFont="1" applyFill="1" applyBorder="1" applyAlignment="1">
      <alignment vertical="center" wrapText="1"/>
    </xf>
    <xf numFmtId="2" fontId="3" fillId="5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left" vertical="center" wrapText="1" indent="2"/>
    </xf>
    <xf numFmtId="0" fontId="7" fillId="5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vertical="top"/>
    </xf>
    <xf numFmtId="2" fontId="24" fillId="0" borderId="2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vertical="top"/>
    </xf>
    <xf numFmtId="2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/>
    </xf>
    <xf numFmtId="166" fontId="5" fillId="3" borderId="2" xfId="0" quotePrefix="1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167" fontId="5" fillId="3" borderId="2" xfId="0" quotePrefix="1" applyNumberFormat="1" applyFont="1" applyFill="1" applyBorder="1" applyAlignment="1">
      <alignment vertical="center" wrapText="1"/>
    </xf>
    <xf numFmtId="166" fontId="7" fillId="2" borderId="2" xfId="0" applyNumberFormat="1" applyFont="1" applyFill="1" applyBorder="1" applyAlignment="1">
      <alignment vertical="top"/>
    </xf>
    <xf numFmtId="165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center" wrapText="1"/>
    </xf>
    <xf numFmtId="0" fontId="12" fillId="0" borderId="23" xfId="2" applyNumberFormat="1" applyFont="1" applyBorder="1" applyAlignment="1">
      <alignment horizontal="center" vertical="top"/>
    </xf>
    <xf numFmtId="0" fontId="12" fillId="0" borderId="2" xfId="2" applyNumberFormat="1" applyFont="1" applyBorder="1" applyAlignment="1">
      <alignment horizontal="center" vertical="top"/>
    </xf>
    <xf numFmtId="0" fontId="12" fillId="0" borderId="24" xfId="2" applyNumberFormat="1" applyFont="1" applyBorder="1" applyAlignment="1">
      <alignment horizontal="center" vertical="top"/>
    </xf>
    <xf numFmtId="0" fontId="12" fillId="0" borderId="8" xfId="2" applyNumberFormat="1" applyFont="1" applyFill="1" applyBorder="1" applyAlignment="1">
      <alignment horizontal="center"/>
    </xf>
    <xf numFmtId="0" fontId="12" fillId="0" borderId="25" xfId="2" applyNumberFormat="1" applyFont="1" applyFill="1" applyBorder="1" applyAlignment="1">
      <alignment horizontal="left" vertical="center" wrapText="1"/>
    </xf>
    <xf numFmtId="0" fontId="12" fillId="0" borderId="26" xfId="2" applyNumberFormat="1" applyFont="1" applyFill="1" applyBorder="1" applyAlignment="1">
      <alignment horizontal="left" vertical="center" wrapText="1"/>
    </xf>
    <xf numFmtId="49" fontId="12" fillId="0" borderId="20" xfId="2" applyNumberFormat="1" applyFont="1" applyFill="1" applyBorder="1" applyAlignment="1">
      <alignment horizontal="center"/>
    </xf>
    <xf numFmtId="49" fontId="12" fillId="0" borderId="29" xfId="2" applyNumberFormat="1" applyFont="1" applyFill="1" applyBorder="1" applyAlignment="1">
      <alignment horizontal="center"/>
    </xf>
    <xf numFmtId="0" fontId="13" fillId="0" borderId="30" xfId="2" applyNumberFormat="1" applyFont="1" applyBorder="1" applyAlignment="1">
      <alignment horizontal="center" vertical="top"/>
    </xf>
    <xf numFmtId="49" fontId="12" fillId="0" borderId="8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31" xfId="2" applyNumberFormat="1" applyFont="1" applyBorder="1" applyAlignment="1">
      <alignment horizontal="center" vertical="center"/>
    </xf>
    <xf numFmtId="2" fontId="12" fillId="0" borderId="31" xfId="2" applyNumberFormat="1" applyFont="1" applyFill="1" applyBorder="1" applyAlignment="1">
      <alignment horizontal="center" vertical="center"/>
    </xf>
    <xf numFmtId="0" fontId="14" fillId="0" borderId="34" xfId="2" applyNumberFormat="1" applyFont="1" applyBorder="1" applyAlignment="1">
      <alignment horizontal="center"/>
    </xf>
    <xf numFmtId="0" fontId="14" fillId="0" borderId="15" xfId="2" applyNumberFormat="1" applyFont="1" applyBorder="1" applyAlignment="1">
      <alignment horizontal="center"/>
    </xf>
    <xf numFmtId="0" fontId="12" fillId="0" borderId="31" xfId="2" applyNumberFormat="1" applyFont="1" applyBorder="1" applyAlignment="1">
      <alignment horizontal="center" vertical="top"/>
    </xf>
    <xf numFmtId="49" fontId="12" fillId="0" borderId="32" xfId="2" applyNumberFormat="1" applyFont="1" applyFill="1" applyBorder="1" applyAlignment="1">
      <alignment horizontal="center" vertical="center"/>
    </xf>
    <xf numFmtId="49" fontId="12" fillId="0" borderId="31" xfId="2" applyNumberFormat="1" applyFont="1" applyFill="1" applyBorder="1" applyAlignment="1">
      <alignment horizontal="center" vertical="center"/>
    </xf>
    <xf numFmtId="0" fontId="13" fillId="0" borderId="0" xfId="2" applyNumberFormat="1" applyFont="1" applyBorder="1" applyAlignment="1">
      <alignment horizontal="center" vertical="top"/>
    </xf>
    <xf numFmtId="49" fontId="2" fillId="0" borderId="31" xfId="2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2" fontId="12" fillId="0" borderId="33" xfId="2" applyNumberFormat="1" applyFont="1" applyFill="1" applyBorder="1" applyAlignment="1">
      <alignment horizontal="center" vertical="center"/>
    </xf>
    <xf numFmtId="0" fontId="12" fillId="0" borderId="0" xfId="2" applyNumberFormat="1" applyFont="1" applyBorder="1" applyAlignment="1">
      <alignment horizontal="right"/>
    </xf>
    <xf numFmtId="49" fontId="2" fillId="0" borderId="29" xfId="2" applyNumberFormat="1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left"/>
    </xf>
    <xf numFmtId="0" fontId="13" fillId="0" borderId="30" xfId="2" applyNumberFormat="1" applyFont="1" applyBorder="1" applyAlignment="1">
      <alignment horizontal="center" vertical="center"/>
    </xf>
    <xf numFmtId="0" fontId="12" fillId="0" borderId="23" xfId="2" applyNumberFormat="1" applyFont="1" applyFill="1" applyBorder="1" applyAlignment="1">
      <alignment horizontal="center" wrapText="1"/>
    </xf>
    <xf numFmtId="0" fontId="12" fillId="0" borderId="2" xfId="2" applyNumberFormat="1" applyFont="1" applyFill="1" applyBorder="1" applyAlignment="1">
      <alignment horizontal="center" wrapText="1"/>
    </xf>
    <xf numFmtId="0" fontId="12" fillId="0" borderId="21" xfId="2" applyNumberFormat="1" applyFont="1" applyFill="1" applyBorder="1" applyAlignment="1">
      <alignment horizontal="center" wrapText="1"/>
    </xf>
    <xf numFmtId="0" fontId="13" fillId="0" borderId="0" xfId="2" applyNumberFormat="1" applyFont="1" applyBorder="1" applyAlignment="1">
      <alignment horizontal="center" vertical="center"/>
    </xf>
    <xf numFmtId="2" fontId="12" fillId="0" borderId="35" xfId="2" applyNumberFormat="1" applyFont="1" applyFill="1" applyBorder="1" applyAlignment="1">
      <alignment horizontal="center" vertical="center"/>
    </xf>
    <xf numFmtId="2" fontId="12" fillId="0" borderId="36" xfId="2" applyNumberFormat="1" applyFont="1" applyFill="1" applyBorder="1" applyAlignment="1">
      <alignment horizontal="center" vertical="center"/>
    </xf>
    <xf numFmtId="2" fontId="12" fillId="0" borderId="37" xfId="2" applyNumberFormat="1" applyFont="1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left"/>
    </xf>
    <xf numFmtId="0" fontId="14" fillId="0" borderId="13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49" fontId="12" fillId="0" borderId="39" xfId="2" applyNumberFormat="1" applyFont="1" applyFill="1" applyBorder="1" applyAlignment="1">
      <alignment horizontal="center"/>
    </xf>
    <xf numFmtId="49" fontId="12" fillId="0" borderId="40" xfId="2" applyNumberFormat="1" applyFont="1" applyFill="1" applyBorder="1" applyAlignment="1">
      <alignment horizontal="center"/>
    </xf>
    <xf numFmtId="49" fontId="12" fillId="0" borderId="41" xfId="2" applyNumberFormat="1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12" fillId="0" borderId="21" xfId="2" applyNumberFormat="1" applyFont="1" applyBorder="1" applyAlignment="1">
      <alignment horizontal="center" vertical="top"/>
    </xf>
    <xf numFmtId="0" fontId="12" fillId="0" borderId="42" xfId="2" applyNumberFormat="1" applyFont="1" applyBorder="1" applyAlignment="1">
      <alignment horizontal="center" vertical="top"/>
    </xf>
    <xf numFmtId="2" fontId="12" fillId="0" borderId="29" xfId="2" applyNumberFormat="1" applyFont="1" applyFill="1" applyBorder="1" applyAlignment="1">
      <alignment horizontal="center"/>
    </xf>
    <xf numFmtId="2" fontId="12" fillId="0" borderId="43" xfId="2" applyNumberFormat="1" applyFont="1" applyFill="1" applyBorder="1" applyAlignment="1">
      <alignment horizontal="center" vertical="center"/>
    </xf>
    <xf numFmtId="2" fontId="12" fillId="0" borderId="44" xfId="2" applyNumberFormat="1" applyFont="1" applyFill="1" applyBorder="1" applyAlignment="1">
      <alignment horizontal="center" vertical="center"/>
    </xf>
    <xf numFmtId="0" fontId="12" fillId="0" borderId="35" xfId="2" applyNumberFormat="1" applyFont="1" applyFill="1" applyBorder="1" applyAlignment="1">
      <alignment horizontal="center"/>
    </xf>
    <xf numFmtId="0" fontId="12" fillId="0" borderId="36" xfId="2" applyNumberFormat="1" applyFont="1" applyFill="1" applyBorder="1" applyAlignment="1">
      <alignment horizontal="center"/>
    </xf>
    <xf numFmtId="0" fontId="12" fillId="0" borderId="45" xfId="2" applyNumberFormat="1" applyFont="1" applyFill="1" applyBorder="1" applyAlignment="1">
      <alignment horizontal="center"/>
    </xf>
    <xf numFmtId="0" fontId="12" fillId="0" borderId="25" xfId="2" applyNumberFormat="1" applyFont="1" applyBorder="1" applyAlignment="1">
      <alignment horizontal="center" vertical="top"/>
    </xf>
    <xf numFmtId="2" fontId="12" fillId="0" borderId="47" xfId="2" applyNumberFormat="1" applyFont="1" applyFill="1" applyBorder="1" applyAlignment="1">
      <alignment horizontal="center" vertical="center"/>
    </xf>
    <xf numFmtId="2" fontId="12" fillId="0" borderId="48" xfId="2" applyNumberFormat="1" applyFont="1" applyFill="1" applyBorder="1" applyAlignment="1">
      <alignment horizontal="center" vertical="center"/>
    </xf>
    <xf numFmtId="2" fontId="12" fillId="0" borderId="49" xfId="2" applyNumberFormat="1" applyFont="1" applyFill="1" applyBorder="1" applyAlignment="1">
      <alignment horizontal="center" vertical="center"/>
    </xf>
    <xf numFmtId="2" fontId="12" fillId="0" borderId="38" xfId="2" applyNumberFormat="1" applyFont="1" applyFill="1" applyBorder="1" applyAlignment="1">
      <alignment horizontal="center"/>
    </xf>
    <xf numFmtId="0" fontId="12" fillId="0" borderId="8" xfId="2" applyNumberFormat="1" applyFont="1" applyFill="1" applyBorder="1" applyAlignment="1">
      <alignment horizontal="left"/>
    </xf>
    <xf numFmtId="49" fontId="12" fillId="0" borderId="46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/>
    </xf>
    <xf numFmtId="49" fontId="12" fillId="0" borderId="43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left"/>
    </xf>
    <xf numFmtId="0" fontId="12" fillId="0" borderId="2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/>
    </xf>
    <xf numFmtId="0" fontId="12" fillId="0" borderId="18" xfId="2" applyNumberFormat="1" applyFont="1" applyBorder="1" applyAlignment="1">
      <alignment horizontal="center"/>
    </xf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0" fontId="12" fillId="0" borderId="23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vertical="justify" wrapText="1"/>
    </xf>
    <xf numFmtId="49" fontId="12" fillId="0" borderId="20" xfId="2" applyNumberFormat="1" applyFont="1" applyBorder="1" applyAlignment="1">
      <alignment horizontal="center" vertical="center"/>
    </xf>
    <xf numFmtId="49" fontId="12" fillId="0" borderId="29" xfId="2" applyNumberFormat="1" applyFont="1" applyBorder="1" applyAlignment="1">
      <alignment horizontal="center" vertical="center"/>
    </xf>
    <xf numFmtId="49" fontId="12" fillId="0" borderId="38" xfId="2" applyNumberFormat="1" applyFont="1" applyBorder="1" applyAlignment="1">
      <alignment horizontal="center" vertical="center"/>
    </xf>
    <xf numFmtId="0" fontId="12" fillId="0" borderId="50" xfId="2" applyNumberFormat="1" applyFont="1" applyBorder="1" applyAlignment="1">
      <alignment horizontal="center" vertical="center" wrapText="1"/>
    </xf>
    <xf numFmtId="0" fontId="12" fillId="0" borderId="30" xfId="2" applyNumberFormat="1" applyFont="1" applyBorder="1" applyAlignment="1">
      <alignment horizontal="center" vertical="center" wrapText="1"/>
    </xf>
    <xf numFmtId="0" fontId="12" fillId="0" borderId="51" xfId="2" applyNumberFormat="1" applyFont="1" applyBorder="1" applyAlignment="1">
      <alignment horizontal="center" vertical="center" wrapText="1"/>
    </xf>
    <xf numFmtId="0" fontId="12" fillId="0" borderId="19" xfId="2" applyNumberFormat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 wrapText="1"/>
    </xf>
    <xf numFmtId="0" fontId="12" fillId="0" borderId="18" xfId="2" applyNumberFormat="1" applyFont="1" applyBorder="1" applyAlignment="1">
      <alignment horizontal="center" vertical="center" wrapText="1"/>
    </xf>
    <xf numFmtId="0" fontId="12" fillId="0" borderId="17" xfId="2" applyNumberFormat="1" applyFont="1" applyBorder="1" applyAlignment="1">
      <alignment horizontal="center" vertical="center" wrapText="1"/>
    </xf>
    <xf numFmtId="0" fontId="12" fillId="0" borderId="8" xfId="2" applyNumberFormat="1" applyFont="1" applyBorder="1" applyAlignment="1">
      <alignment horizontal="center" vertical="center" wrapText="1"/>
    </xf>
    <xf numFmtId="0" fontId="12" fillId="0" borderId="16" xfId="2" applyNumberFormat="1" applyFont="1" applyBorder="1" applyAlignment="1">
      <alignment horizontal="center" vertical="center" wrapText="1"/>
    </xf>
    <xf numFmtId="49" fontId="12" fillId="0" borderId="53" xfId="2" applyNumberFormat="1" applyFont="1" applyFill="1" applyBorder="1" applyAlignment="1">
      <alignment horizontal="center"/>
    </xf>
    <xf numFmtId="49" fontId="12" fillId="0" borderId="30" xfId="2" applyNumberFormat="1" applyFont="1" applyFill="1" applyBorder="1" applyAlignment="1">
      <alignment horizontal="center"/>
    </xf>
    <xf numFmtId="49" fontId="12" fillId="0" borderId="54" xfId="2" applyNumberFormat="1" applyFont="1" applyFill="1" applyBorder="1" applyAlignment="1">
      <alignment horizontal="center"/>
    </xf>
    <xf numFmtId="49" fontId="12" fillId="0" borderId="55" xfId="2" applyNumberFormat="1" applyFont="1" applyFill="1" applyBorder="1" applyAlignment="1">
      <alignment horizontal="center"/>
    </xf>
    <xf numFmtId="49" fontId="12" fillId="0" borderId="56" xfId="2" applyNumberFormat="1" applyFont="1" applyFill="1" applyBorder="1" applyAlignment="1">
      <alignment horizontal="center"/>
    </xf>
    <xf numFmtId="49" fontId="16" fillId="0" borderId="57" xfId="2" applyNumberFormat="1" applyFont="1" applyFill="1" applyBorder="1" applyAlignment="1">
      <alignment horizontal="center" vertical="center"/>
    </xf>
    <xf numFmtId="49" fontId="16" fillId="0" borderId="58" xfId="2" applyNumberFormat="1" applyFont="1" applyFill="1" applyBorder="1" applyAlignment="1">
      <alignment horizontal="center" vertical="center"/>
    </xf>
    <xf numFmtId="49" fontId="16" fillId="0" borderId="59" xfId="2" applyNumberFormat="1" applyFont="1" applyFill="1" applyBorder="1" applyAlignment="1">
      <alignment horizontal="center" vertical="center"/>
    </xf>
    <xf numFmtId="49" fontId="16" fillId="0" borderId="60" xfId="2" applyNumberFormat="1" applyFont="1" applyFill="1" applyBorder="1" applyAlignment="1">
      <alignment horizontal="center" vertical="center"/>
    </xf>
    <xf numFmtId="49" fontId="16" fillId="0" borderId="61" xfId="2" applyNumberFormat="1" applyFont="1" applyFill="1" applyBorder="1" applyAlignment="1">
      <alignment horizontal="center" vertical="center"/>
    </xf>
    <xf numFmtId="49" fontId="16" fillId="0" borderId="62" xfId="2" applyNumberFormat="1" applyFont="1" applyFill="1" applyBorder="1" applyAlignment="1">
      <alignment horizontal="center" vertical="center"/>
    </xf>
    <xf numFmtId="49" fontId="12" fillId="0" borderId="63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49" fontId="12" fillId="0" borderId="64" xfId="2" applyNumberFormat="1" applyFont="1" applyFill="1" applyBorder="1" applyAlignment="1">
      <alignment horizontal="center"/>
    </xf>
    <xf numFmtId="0" fontId="12" fillId="0" borderId="50" xfId="2" applyNumberFormat="1" applyFont="1" applyBorder="1" applyAlignment="1">
      <alignment horizontal="center" vertical="center"/>
    </xf>
    <xf numFmtId="0" fontId="12" fillId="0" borderId="30" xfId="2" applyNumberFormat="1" applyFont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17" xfId="2" applyNumberFormat="1" applyFont="1" applyBorder="1" applyAlignment="1">
      <alignment horizontal="center" vertical="center"/>
    </xf>
    <xf numFmtId="0" fontId="12" fillId="0" borderId="8" xfId="2" applyNumberFormat="1" applyFont="1" applyBorder="1" applyAlignment="1">
      <alignment horizontal="center" vertical="center"/>
    </xf>
    <xf numFmtId="0" fontId="12" fillId="0" borderId="50" xfId="2" applyNumberFormat="1" applyFont="1" applyBorder="1" applyAlignment="1">
      <alignment horizontal="center"/>
    </xf>
    <xf numFmtId="0" fontId="12" fillId="0" borderId="30" xfId="2" applyNumberFormat="1" applyFont="1" applyBorder="1" applyAlignment="1">
      <alignment horizontal="center"/>
    </xf>
    <xf numFmtId="0" fontId="12" fillId="0" borderId="51" xfId="2" applyNumberFormat="1" applyFont="1" applyBorder="1" applyAlignment="1">
      <alignment horizontal="center"/>
    </xf>
    <xf numFmtId="49" fontId="12" fillId="0" borderId="42" xfId="2" applyNumberFormat="1" applyFont="1" applyBorder="1" applyAlignment="1">
      <alignment horizontal="center" vertical="center"/>
    </xf>
    <xf numFmtId="49" fontId="12" fillId="0" borderId="36" xfId="2" applyNumberFormat="1" applyFont="1" applyBorder="1" applyAlignment="1">
      <alignment horizontal="center" vertical="center"/>
    </xf>
    <xf numFmtId="49" fontId="12" fillId="0" borderId="37" xfId="2" applyNumberFormat="1" applyFont="1" applyBorder="1" applyAlignment="1">
      <alignment horizontal="center" vertical="center"/>
    </xf>
    <xf numFmtId="49" fontId="17" fillId="0" borderId="8" xfId="2" applyNumberFormat="1" applyFont="1" applyFill="1" applyBorder="1" applyAlignment="1">
      <alignment horizontal="left"/>
    </xf>
    <xf numFmtId="0" fontId="19" fillId="0" borderId="0" xfId="2" applyNumberFormat="1" applyFont="1" applyBorder="1" applyAlignment="1">
      <alignment horizontal="center"/>
    </xf>
    <xf numFmtId="0" fontId="12" fillId="0" borderId="0" xfId="2" applyNumberFormat="1" applyFont="1" applyFill="1" applyBorder="1" applyAlignment="1">
      <alignment horizontal="left" wrapText="1"/>
    </xf>
    <xf numFmtId="0" fontId="12" fillId="0" borderId="8" xfId="2" applyNumberFormat="1" applyFont="1" applyFill="1" applyBorder="1" applyAlignment="1">
      <alignment horizontal="left" wrapText="1"/>
    </xf>
    <xf numFmtId="49" fontId="12" fillId="0" borderId="52" xfId="2" applyNumberFormat="1" applyFont="1" applyFill="1" applyBorder="1" applyAlignment="1">
      <alignment horizontal="center"/>
    </xf>
    <xf numFmtId="49" fontId="12" fillId="0" borderId="25" xfId="2" applyNumberFormat="1" applyFont="1" applyFill="1" applyBorder="1" applyAlignment="1">
      <alignment horizontal="center"/>
    </xf>
    <xf numFmtId="49" fontId="12" fillId="0" borderId="26" xfId="2" applyNumberFormat="1" applyFont="1" applyFill="1" applyBorder="1" applyAlignment="1">
      <alignment horizontal="center"/>
    </xf>
    <xf numFmtId="49" fontId="12" fillId="0" borderId="35" xfId="2" applyNumberFormat="1" applyFont="1" applyFill="1" applyBorder="1" applyAlignment="1">
      <alignment horizontal="center"/>
    </xf>
    <xf numFmtId="49" fontId="12" fillId="0" borderId="36" xfId="2" applyNumberFormat="1" applyFont="1" applyFill="1" applyBorder="1" applyAlignment="1">
      <alignment horizontal="center"/>
    </xf>
    <xf numFmtId="49" fontId="12" fillId="0" borderId="45" xfId="2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A23" sqref="A23"/>
    </sheetView>
  </sheetViews>
  <sheetFormatPr defaultRowHeight="14.25" x14ac:dyDescent="0.2"/>
  <cols>
    <col min="1" max="1" width="33.83203125" style="99" customWidth="1"/>
    <col min="2" max="16384" width="9.33203125" style="97"/>
  </cols>
  <sheetData>
    <row r="1" spans="1:2" ht="21" customHeight="1" x14ac:dyDescent="0.2">
      <c r="A1" s="100" t="s">
        <v>386</v>
      </c>
    </row>
    <row r="2" spans="1:2" x14ac:dyDescent="0.2">
      <c r="A2" s="98" t="s">
        <v>360</v>
      </c>
    </row>
    <row r="3" spans="1:2" x14ac:dyDescent="0.2">
      <c r="A3" s="98" t="s">
        <v>361</v>
      </c>
    </row>
    <row r="4" spans="1:2" x14ac:dyDescent="0.2">
      <c r="A4" s="98" t="s">
        <v>362</v>
      </c>
    </row>
    <row r="5" spans="1:2" x14ac:dyDescent="0.2">
      <c r="A5" s="98" t="s">
        <v>363</v>
      </c>
    </row>
    <row r="6" spans="1:2" x14ac:dyDescent="0.2">
      <c r="A6" s="98" t="s">
        <v>364</v>
      </c>
    </row>
    <row r="7" spans="1:2" x14ac:dyDescent="0.2">
      <c r="A7" s="98" t="s">
        <v>365</v>
      </c>
    </row>
    <row r="8" spans="1:2" x14ac:dyDescent="0.2">
      <c r="A8" s="98" t="s">
        <v>366</v>
      </c>
      <c r="B8" s="97" t="s">
        <v>387</v>
      </c>
    </row>
    <row r="9" spans="1:2" x14ac:dyDescent="0.2">
      <c r="A9" s="98" t="s">
        <v>367</v>
      </c>
    </row>
    <row r="10" spans="1:2" x14ac:dyDescent="0.2">
      <c r="A10" s="98" t="s">
        <v>368</v>
      </c>
    </row>
    <row r="11" spans="1:2" x14ac:dyDescent="0.2">
      <c r="A11" s="98" t="s">
        <v>369</v>
      </c>
      <c r="B11" s="97" t="s">
        <v>387</v>
      </c>
    </row>
    <row r="12" spans="1:2" x14ac:dyDescent="0.2">
      <c r="A12" s="98" t="s">
        <v>370</v>
      </c>
      <c r="B12" s="97" t="s">
        <v>387</v>
      </c>
    </row>
    <row r="13" spans="1:2" x14ac:dyDescent="0.2">
      <c r="A13" s="98" t="s">
        <v>371</v>
      </c>
      <c r="B13" s="97" t="s">
        <v>387</v>
      </c>
    </row>
    <row r="14" spans="1:2" x14ac:dyDescent="0.2">
      <c r="A14" s="98" t="s">
        <v>372</v>
      </c>
      <c r="B14" s="97" t="s">
        <v>387</v>
      </c>
    </row>
    <row r="15" spans="1:2" x14ac:dyDescent="0.2">
      <c r="A15" s="98" t="s">
        <v>373</v>
      </c>
      <c r="B15" s="97" t="s">
        <v>387</v>
      </c>
    </row>
    <row r="16" spans="1:2" x14ac:dyDescent="0.2">
      <c r="A16" s="98" t="s">
        <v>374</v>
      </c>
      <c r="B16" s="97" t="s">
        <v>387</v>
      </c>
    </row>
    <row r="17" spans="1:2" x14ac:dyDescent="0.2">
      <c r="A17" s="98" t="s">
        <v>375</v>
      </c>
      <c r="B17" s="97" t="s">
        <v>387</v>
      </c>
    </row>
    <row r="18" spans="1:2" x14ac:dyDescent="0.2">
      <c r="A18" s="98" t="s">
        <v>376</v>
      </c>
      <c r="B18" s="97" t="s">
        <v>387</v>
      </c>
    </row>
    <row r="19" spans="1:2" x14ac:dyDescent="0.2">
      <c r="A19" s="98" t="s">
        <v>377</v>
      </c>
      <c r="B19" s="97" t="s">
        <v>387</v>
      </c>
    </row>
    <row r="20" spans="1:2" x14ac:dyDescent="0.2">
      <c r="A20" s="98" t="s">
        <v>378</v>
      </c>
      <c r="B20" s="97" t="s">
        <v>387</v>
      </c>
    </row>
    <row r="21" spans="1:2" x14ac:dyDescent="0.2">
      <c r="A21" s="98" t="s">
        <v>379</v>
      </c>
      <c r="B21" s="97" t="s">
        <v>387</v>
      </c>
    </row>
    <row r="22" spans="1:2" x14ac:dyDescent="0.2">
      <c r="A22" s="98" t="s">
        <v>380</v>
      </c>
      <c r="B22" s="97" t="s">
        <v>387</v>
      </c>
    </row>
    <row r="23" spans="1:2" x14ac:dyDescent="0.2">
      <c r="A23" s="98" t="s">
        <v>381</v>
      </c>
      <c r="B23" s="97" t="s">
        <v>387</v>
      </c>
    </row>
    <row r="24" spans="1:2" x14ac:dyDescent="0.2">
      <c r="A24" s="98" t="s">
        <v>382</v>
      </c>
      <c r="B24" s="97" t="s">
        <v>387</v>
      </c>
    </row>
    <row r="25" spans="1:2" x14ac:dyDescent="0.2">
      <c r="A25" s="98" t="s">
        <v>383</v>
      </c>
      <c r="B25" s="97" t="s">
        <v>387</v>
      </c>
    </row>
    <row r="26" spans="1:2" x14ac:dyDescent="0.2">
      <c r="A26" s="98" t="s">
        <v>384</v>
      </c>
      <c r="B26" s="97" t="s">
        <v>387</v>
      </c>
    </row>
    <row r="27" spans="1:2" x14ac:dyDescent="0.2">
      <c r="A27" s="98" t="s">
        <v>385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4" zoomScale="115" zoomScaleNormal="115" zoomScaleSheetLayoutView="115" workbookViewId="0">
      <selection activeCell="C10" sqref="C10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12" width="18" style="24" customWidth="1"/>
    <col min="13" max="16384" width="9.33203125" style="24"/>
  </cols>
  <sheetData>
    <row r="1" spans="1:12" ht="21.75" customHeight="1" x14ac:dyDescent="0.2">
      <c r="A1" s="23"/>
      <c r="I1" s="25"/>
      <c r="L1" s="25" t="s">
        <v>153</v>
      </c>
    </row>
    <row r="2" spans="1:12" ht="36" customHeight="1" x14ac:dyDescent="0.2">
      <c r="A2" s="190" t="s">
        <v>156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33.75" customHeight="1" x14ac:dyDescent="0.2">
      <c r="A3" s="194" t="s">
        <v>19</v>
      </c>
      <c r="B3" s="194" t="s">
        <v>20</v>
      </c>
      <c r="C3" s="191" t="s">
        <v>154</v>
      </c>
      <c r="D3" s="189" t="s">
        <v>155</v>
      </c>
      <c r="E3" s="189"/>
      <c r="F3" s="189"/>
      <c r="G3" s="189"/>
      <c r="H3" s="189"/>
      <c r="I3" s="189"/>
      <c r="J3" s="189"/>
      <c r="K3" s="189"/>
      <c r="L3" s="189"/>
    </row>
    <row r="4" spans="1:12" ht="26.25" customHeight="1" x14ac:dyDescent="0.2">
      <c r="A4" s="195"/>
      <c r="B4" s="195" t="s">
        <v>0</v>
      </c>
      <c r="C4" s="192"/>
      <c r="D4" s="189" t="s">
        <v>157</v>
      </c>
      <c r="E4" s="189"/>
      <c r="F4" s="189"/>
      <c r="G4" s="189" t="s">
        <v>14</v>
      </c>
      <c r="H4" s="189"/>
      <c r="I4" s="189"/>
      <c r="J4" s="189"/>
      <c r="K4" s="189"/>
      <c r="L4" s="189"/>
    </row>
    <row r="5" spans="1:12" ht="67.5" customHeight="1" x14ac:dyDescent="0.2">
      <c r="A5" s="195"/>
      <c r="B5" s="195"/>
      <c r="C5" s="192"/>
      <c r="D5" s="189"/>
      <c r="E5" s="189"/>
      <c r="F5" s="189"/>
      <c r="G5" s="189" t="s">
        <v>158</v>
      </c>
      <c r="H5" s="189"/>
      <c r="I5" s="189"/>
      <c r="J5" s="189" t="s">
        <v>159</v>
      </c>
      <c r="K5" s="189"/>
      <c r="L5" s="189"/>
    </row>
    <row r="6" spans="1:12" ht="66.75" customHeight="1" x14ac:dyDescent="0.2">
      <c r="A6" s="196"/>
      <c r="B6" s="196"/>
      <c r="C6" s="193"/>
      <c r="D6" s="170" t="s">
        <v>493</v>
      </c>
      <c r="E6" s="170" t="s">
        <v>494</v>
      </c>
      <c r="F6" s="170" t="s">
        <v>495</v>
      </c>
      <c r="G6" s="170" t="s">
        <v>493</v>
      </c>
      <c r="H6" s="170" t="s">
        <v>494</v>
      </c>
      <c r="I6" s="170" t="s">
        <v>495</v>
      </c>
      <c r="J6" s="170" t="s">
        <v>493</v>
      </c>
      <c r="K6" s="170" t="s">
        <v>494</v>
      </c>
      <c r="L6" s="170" t="s">
        <v>495</v>
      </c>
    </row>
    <row r="7" spans="1:12" ht="20.65" customHeight="1" x14ac:dyDescent="0.2">
      <c r="A7" s="30" t="s">
        <v>30</v>
      </c>
      <c r="B7" s="30" t="s">
        <v>31</v>
      </c>
      <c r="C7" s="30" t="s">
        <v>32</v>
      </c>
      <c r="D7" s="30" t="s">
        <v>33</v>
      </c>
      <c r="E7" s="30" t="s">
        <v>34</v>
      </c>
      <c r="F7" s="30" t="s">
        <v>35</v>
      </c>
      <c r="G7" s="30" t="s">
        <v>36</v>
      </c>
      <c r="H7" s="30" t="s">
        <v>37</v>
      </c>
      <c r="I7" s="30" t="s">
        <v>38</v>
      </c>
      <c r="J7" s="30" t="s">
        <v>160</v>
      </c>
      <c r="K7" s="30" t="s">
        <v>161</v>
      </c>
      <c r="L7" s="30" t="s">
        <v>162</v>
      </c>
    </row>
    <row r="8" spans="1:12" ht="41.25" customHeight="1" x14ac:dyDescent="0.2">
      <c r="A8" s="35" t="s">
        <v>163</v>
      </c>
      <c r="B8" s="33" t="s">
        <v>164</v>
      </c>
      <c r="C8" s="11" t="s">
        <v>41</v>
      </c>
      <c r="D8" s="167">
        <f>'поступления и выплаты 2018 г'!D29</f>
        <v>3435454.6100000003</v>
      </c>
      <c r="E8" s="164">
        <f>'пост.и выплаты 2019'!D29</f>
        <v>3824250.32</v>
      </c>
      <c r="F8" s="164">
        <f>'пост.и выпл.2020'!D29</f>
        <v>3981361.46</v>
      </c>
      <c r="G8" s="164">
        <f>D8</f>
        <v>3435454.6100000003</v>
      </c>
      <c r="H8" s="164">
        <f>E8</f>
        <v>3824250.32</v>
      </c>
      <c r="I8" s="164">
        <f>F8</f>
        <v>3981361.46</v>
      </c>
      <c r="J8" s="32"/>
      <c r="K8" s="32"/>
      <c r="L8" s="32"/>
    </row>
    <row r="9" spans="1:12" ht="54" customHeight="1" x14ac:dyDescent="0.2">
      <c r="A9" s="35" t="s">
        <v>165</v>
      </c>
      <c r="B9" s="33" t="s">
        <v>166</v>
      </c>
      <c r="C9" s="11" t="s">
        <v>41</v>
      </c>
      <c r="D9" s="165"/>
      <c r="E9" s="165"/>
      <c r="F9" s="165"/>
      <c r="G9" s="165"/>
      <c r="H9" s="165"/>
      <c r="I9" s="165"/>
      <c r="J9" s="32"/>
      <c r="K9" s="32"/>
      <c r="L9" s="32"/>
    </row>
    <row r="10" spans="1:12" ht="38.25" customHeight="1" x14ac:dyDescent="0.2">
      <c r="A10" s="35" t="s">
        <v>167</v>
      </c>
      <c r="B10" s="33" t="s">
        <v>168</v>
      </c>
      <c r="C10" s="144">
        <v>2018</v>
      </c>
      <c r="D10" s="166">
        <v>3435454.62</v>
      </c>
      <c r="E10" s="166">
        <v>3824250.32</v>
      </c>
      <c r="F10" s="166">
        <v>3981361.46</v>
      </c>
      <c r="G10" s="166">
        <v>3435454.62</v>
      </c>
      <c r="H10" s="166">
        <f>E10</f>
        <v>3824250.32</v>
      </c>
      <c r="I10" s="166">
        <f>F10</f>
        <v>3981361.46</v>
      </c>
      <c r="J10" s="32"/>
      <c r="K10" s="32"/>
      <c r="L10" s="32"/>
    </row>
    <row r="12" spans="1:12" ht="26.25" customHeight="1" x14ac:dyDescent="0.2">
      <c r="A12" s="188" t="s">
        <v>184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ht="26.2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ht="26.25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 ht="26.25" customHeight="1" x14ac:dyDescent="0.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26.25" customHeight="1" x14ac:dyDescent="0.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26.25" customHeight="1" x14ac:dyDescent="0.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</sheetData>
  <autoFilter ref="A7:I7"/>
  <mergeCells count="10">
    <mergeCell ref="A12:L17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39370078741" right="0" top="0.39370078740157483" bottom="0.39370078740157483" header="0.31496062992125984" footer="0.31496062992125984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="115" zoomScaleNormal="115" zoomScaleSheetLayoutView="115" workbookViewId="0">
      <selection activeCell="C15" sqref="C15"/>
    </sheetView>
  </sheetViews>
  <sheetFormatPr defaultRowHeight="14.25" x14ac:dyDescent="0.2"/>
  <cols>
    <col min="1" max="1" width="47" style="24" customWidth="1"/>
    <col min="2" max="2" width="11.1640625" style="24" customWidth="1"/>
    <col min="3" max="3" width="33.1640625" style="24" customWidth="1"/>
    <col min="4" max="4" width="21" style="24" customWidth="1"/>
    <col min="5" max="16384" width="9.33203125" style="24"/>
  </cols>
  <sheetData>
    <row r="1" spans="1:4" ht="21.75" customHeight="1" x14ac:dyDescent="0.2">
      <c r="A1" s="23" t="s">
        <v>0</v>
      </c>
      <c r="C1" s="25" t="s">
        <v>170</v>
      </c>
    </row>
    <row r="2" spans="1:4" ht="34.5" customHeight="1" x14ac:dyDescent="0.2">
      <c r="A2" s="190" t="s">
        <v>492</v>
      </c>
      <c r="B2" s="190"/>
      <c r="C2" s="190"/>
      <c r="D2" s="24" t="s">
        <v>185</v>
      </c>
    </row>
    <row r="3" spans="1:4" ht="45.75" customHeight="1" x14ac:dyDescent="0.2">
      <c r="A3" s="30" t="s">
        <v>19</v>
      </c>
      <c r="B3" s="37" t="s">
        <v>20</v>
      </c>
      <c r="C3" s="9" t="s">
        <v>171</v>
      </c>
    </row>
    <row r="4" spans="1:4" ht="20.65" customHeight="1" x14ac:dyDescent="0.2">
      <c r="A4" s="30" t="s">
        <v>30</v>
      </c>
      <c r="B4" s="30" t="s">
        <v>31</v>
      </c>
      <c r="C4" s="31" t="s">
        <v>32</v>
      </c>
    </row>
    <row r="5" spans="1:4" ht="22.5" customHeight="1" x14ac:dyDescent="0.2">
      <c r="A5" s="35" t="s">
        <v>58</v>
      </c>
      <c r="B5" s="33" t="s">
        <v>174</v>
      </c>
      <c r="C5" s="11">
        <v>0</v>
      </c>
    </row>
    <row r="6" spans="1:4" ht="22.5" customHeight="1" x14ac:dyDescent="0.2">
      <c r="A6" s="35" t="s">
        <v>59</v>
      </c>
      <c r="B6" s="33" t="s">
        <v>175</v>
      </c>
      <c r="C6" s="11">
        <v>0</v>
      </c>
    </row>
    <row r="7" spans="1:4" ht="22.5" customHeight="1" x14ac:dyDescent="0.2">
      <c r="A7" s="35" t="s">
        <v>172</v>
      </c>
      <c r="B7" s="33" t="s">
        <v>176</v>
      </c>
      <c r="C7" s="9">
        <v>0</v>
      </c>
    </row>
    <row r="8" spans="1:4" ht="22.5" customHeight="1" x14ac:dyDescent="0.2">
      <c r="A8" s="35" t="s">
        <v>173</v>
      </c>
      <c r="B8" s="33" t="s">
        <v>177</v>
      </c>
      <c r="C8" s="9">
        <v>0</v>
      </c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E7" sqref="E7"/>
    </sheetView>
  </sheetViews>
  <sheetFormatPr defaultRowHeight="14.25" x14ac:dyDescent="0.2"/>
  <cols>
    <col min="1" max="1" width="47" style="24" customWidth="1"/>
    <col min="2" max="2" width="11.1640625" style="24" customWidth="1"/>
    <col min="3" max="5" width="26.6640625" style="24" customWidth="1"/>
    <col min="6" max="16384" width="9.33203125" style="24"/>
  </cols>
  <sheetData>
    <row r="1" spans="1:5" ht="21.75" customHeight="1" x14ac:dyDescent="0.2">
      <c r="A1" s="23" t="s">
        <v>0</v>
      </c>
      <c r="C1" s="25"/>
      <c r="E1" s="25" t="s">
        <v>178</v>
      </c>
    </row>
    <row r="2" spans="1:5" ht="24.75" customHeight="1" x14ac:dyDescent="0.2">
      <c r="A2" s="190" t="s">
        <v>60</v>
      </c>
      <c r="B2" s="190"/>
      <c r="C2" s="190"/>
      <c r="D2" s="190"/>
      <c r="E2" s="190"/>
    </row>
    <row r="3" spans="1:5" ht="34.5" customHeight="1" x14ac:dyDescent="0.2">
      <c r="A3" s="189" t="s">
        <v>19</v>
      </c>
      <c r="B3" s="189" t="s">
        <v>20</v>
      </c>
      <c r="C3" s="197" t="s">
        <v>171</v>
      </c>
      <c r="D3" s="198"/>
      <c r="E3" s="199"/>
    </row>
    <row r="4" spans="1:5" ht="24.75" customHeight="1" x14ac:dyDescent="0.2">
      <c r="A4" s="189"/>
      <c r="B4" s="189"/>
      <c r="C4" s="34" t="s">
        <v>183</v>
      </c>
      <c r="D4" s="34" t="s">
        <v>182</v>
      </c>
      <c r="E4" s="34" t="s">
        <v>491</v>
      </c>
    </row>
    <row r="5" spans="1:5" ht="20.65" customHeight="1" x14ac:dyDescent="0.2">
      <c r="A5" s="9" t="s">
        <v>30</v>
      </c>
      <c r="B5" s="9" t="s">
        <v>31</v>
      </c>
      <c r="C5" s="9">
        <v>3</v>
      </c>
      <c r="D5" s="9">
        <v>4</v>
      </c>
      <c r="E5" s="9">
        <v>5</v>
      </c>
    </row>
    <row r="6" spans="1:5" ht="22.5" customHeight="1" x14ac:dyDescent="0.2">
      <c r="A6" s="35" t="s">
        <v>180</v>
      </c>
      <c r="B6" s="33" t="s">
        <v>174</v>
      </c>
      <c r="C6" s="9">
        <v>0</v>
      </c>
      <c r="D6" s="9">
        <v>0</v>
      </c>
      <c r="E6" s="9">
        <v>0</v>
      </c>
    </row>
    <row r="7" spans="1:5" ht="75.75" customHeight="1" x14ac:dyDescent="0.2">
      <c r="A7" s="35" t="s">
        <v>179</v>
      </c>
      <c r="B7" s="33" t="s">
        <v>175</v>
      </c>
      <c r="C7" s="9">
        <v>0</v>
      </c>
      <c r="D7" s="9">
        <v>0</v>
      </c>
      <c r="E7" s="9">
        <v>0</v>
      </c>
    </row>
    <row r="8" spans="1:5" ht="30" customHeight="1" x14ac:dyDescent="0.2">
      <c r="A8" s="35" t="s">
        <v>181</v>
      </c>
      <c r="B8" s="33" t="s">
        <v>176</v>
      </c>
      <c r="C8" s="9">
        <v>0</v>
      </c>
      <c r="D8" s="9">
        <v>0</v>
      </c>
      <c r="E8" s="9">
        <v>0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9" workbookViewId="0">
      <selection activeCell="J33" sqref="J33"/>
    </sheetView>
  </sheetViews>
  <sheetFormatPr defaultRowHeight="14.25" x14ac:dyDescent="0.2"/>
  <cols>
    <col min="1" max="1" width="9.33203125" style="42"/>
    <col min="2" max="2" width="51.1640625" style="42" customWidth="1"/>
    <col min="3" max="3" width="21.1640625" style="42" customWidth="1"/>
    <col min="4" max="4" width="12.83203125" style="42" bestFit="1" customWidth="1"/>
    <col min="5" max="5" width="20.1640625" style="42" customWidth="1"/>
    <col min="6" max="6" width="27.1640625" style="42" customWidth="1"/>
    <col min="7" max="8" width="20.1640625" style="42" customWidth="1"/>
    <col min="9" max="9" width="27.6640625" style="42" customWidth="1"/>
    <col min="10" max="10" width="32.1640625" style="42" customWidth="1"/>
    <col min="11" max="16384" width="9.33203125" style="42"/>
  </cols>
  <sheetData>
    <row r="1" spans="1:10" x14ac:dyDescent="0.2">
      <c r="I1" s="42" t="s">
        <v>395</v>
      </c>
    </row>
    <row r="2" spans="1:10" ht="70.5" customHeight="1" x14ac:dyDescent="0.2">
      <c r="H2" s="102"/>
      <c r="I2" s="205" t="s">
        <v>396</v>
      </c>
      <c r="J2" s="205"/>
    </row>
    <row r="3" spans="1:10" ht="18.75" customHeight="1" x14ac:dyDescent="0.2">
      <c r="I3" s="206" t="s">
        <v>475</v>
      </c>
      <c r="J3" s="206"/>
    </row>
    <row r="5" spans="1:10" ht="24" customHeight="1" x14ac:dyDescent="0.2">
      <c r="A5" s="207" t="s">
        <v>393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ht="26.25" customHeight="1" x14ac:dyDescent="0.2">
      <c r="A6" s="207" t="s">
        <v>394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ht="20.25" customHeight="1" x14ac:dyDescent="0.25">
      <c r="A7" s="208" t="s">
        <v>199</v>
      </c>
      <c r="B7" s="208"/>
      <c r="C7" s="104">
        <v>111</v>
      </c>
      <c r="D7" s="45"/>
      <c r="E7" s="45"/>
      <c r="F7" s="45"/>
      <c r="G7" s="45"/>
      <c r="H7" s="45"/>
      <c r="I7" s="45"/>
      <c r="J7" s="45"/>
    </row>
    <row r="9" spans="1:10" ht="20.25" customHeight="1" x14ac:dyDescent="0.25">
      <c r="A9" s="208" t="s">
        <v>198</v>
      </c>
      <c r="B9" s="208"/>
      <c r="C9" s="208"/>
      <c r="D9" s="45" t="s">
        <v>412</v>
      </c>
      <c r="E9" s="45"/>
      <c r="F9" s="45"/>
      <c r="G9" s="45"/>
      <c r="H9" s="45"/>
      <c r="I9" s="45"/>
      <c r="J9" s="45"/>
    </row>
    <row r="11" spans="1:10" ht="24" customHeight="1" x14ac:dyDescent="0.2">
      <c r="A11" s="209" t="s">
        <v>186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ht="24" customHeight="1" x14ac:dyDescent="0.2">
      <c r="A12" s="159" t="s">
        <v>464</v>
      </c>
      <c r="B12" s="160" t="s">
        <v>465</v>
      </c>
      <c r="C12" s="159"/>
      <c r="D12" s="159"/>
      <c r="E12" s="159"/>
      <c r="F12" s="159"/>
      <c r="G12" s="159"/>
      <c r="H12" s="159"/>
      <c r="I12" s="159"/>
      <c r="J12" s="159"/>
    </row>
    <row r="13" spans="1:10" ht="28.5" customHeight="1" x14ac:dyDescent="0.2">
      <c r="A13" s="201" t="s">
        <v>187</v>
      </c>
      <c r="B13" s="200" t="s">
        <v>188</v>
      </c>
      <c r="C13" s="200" t="s">
        <v>189</v>
      </c>
      <c r="D13" s="201" t="s">
        <v>190</v>
      </c>
      <c r="E13" s="201"/>
      <c r="F13" s="201"/>
      <c r="G13" s="201"/>
      <c r="H13" s="200" t="s">
        <v>194</v>
      </c>
      <c r="I13" s="200" t="s">
        <v>195</v>
      </c>
      <c r="J13" s="200" t="s">
        <v>458</v>
      </c>
    </row>
    <row r="14" spans="1:10" x14ac:dyDescent="0.2">
      <c r="A14" s="201"/>
      <c r="B14" s="200"/>
      <c r="C14" s="200"/>
      <c r="D14" s="201" t="s">
        <v>23</v>
      </c>
      <c r="E14" s="202" t="s">
        <v>24</v>
      </c>
      <c r="F14" s="202"/>
      <c r="G14" s="202"/>
      <c r="H14" s="200"/>
      <c r="I14" s="200"/>
      <c r="J14" s="200"/>
    </row>
    <row r="15" spans="1:10" ht="46.5" customHeight="1" x14ac:dyDescent="0.2">
      <c r="A15" s="201"/>
      <c r="B15" s="200"/>
      <c r="C15" s="200"/>
      <c r="D15" s="201"/>
      <c r="E15" s="34" t="s">
        <v>191</v>
      </c>
      <c r="F15" s="34" t="s">
        <v>192</v>
      </c>
      <c r="G15" s="34" t="s">
        <v>193</v>
      </c>
      <c r="H15" s="200"/>
      <c r="I15" s="200"/>
      <c r="J15" s="200"/>
    </row>
    <row r="16" spans="1:10" x14ac:dyDescent="0.2">
      <c r="A16" s="43">
        <v>1</v>
      </c>
      <c r="B16" s="43">
        <v>2</v>
      </c>
      <c r="C16" s="43">
        <v>3</v>
      </c>
      <c r="D16" s="43">
        <v>4</v>
      </c>
      <c r="E16" s="43">
        <v>5</v>
      </c>
      <c r="F16" s="43">
        <v>6</v>
      </c>
      <c r="G16" s="43">
        <v>7</v>
      </c>
      <c r="H16" s="43">
        <v>8</v>
      </c>
      <c r="I16" s="43">
        <v>9</v>
      </c>
      <c r="J16" s="43">
        <v>10</v>
      </c>
    </row>
    <row r="17" spans="1:10" x14ac:dyDescent="0.2">
      <c r="A17" s="106">
        <v>1</v>
      </c>
      <c r="B17" s="106" t="s">
        <v>457</v>
      </c>
      <c r="C17" s="106">
        <v>5</v>
      </c>
      <c r="D17" s="106">
        <f>E17+F17+G17</f>
        <v>29542.94</v>
      </c>
      <c r="E17" s="106">
        <v>29542.94</v>
      </c>
      <c r="F17" s="106"/>
      <c r="G17" s="106"/>
      <c r="H17" s="106">
        <v>0</v>
      </c>
      <c r="I17" s="106">
        <v>0</v>
      </c>
      <c r="J17" s="105">
        <f>C17*(E17+F17+G17)*12-0.19</f>
        <v>1772576.21</v>
      </c>
    </row>
    <row r="18" spans="1:10" x14ac:dyDescent="0.2">
      <c r="A18" s="106">
        <v>2</v>
      </c>
      <c r="B18" s="106" t="s">
        <v>404</v>
      </c>
      <c r="C18" s="106">
        <v>40.56</v>
      </c>
      <c r="D18" s="106">
        <f t="shared" ref="D18:D23" si="0">E18+F18+G18</f>
        <v>15593.87</v>
      </c>
      <c r="E18" s="106">
        <v>15593.87</v>
      </c>
      <c r="F18" s="106"/>
      <c r="G18" s="106"/>
      <c r="H18" s="106"/>
      <c r="I18" s="106"/>
      <c r="J18" s="105">
        <f>C18*(E18+F18+G18)*12+1.19</f>
        <v>7589849.5964000011</v>
      </c>
    </row>
    <row r="19" spans="1:10" x14ac:dyDescent="0.2">
      <c r="A19" s="106">
        <v>3</v>
      </c>
      <c r="B19" s="106" t="s">
        <v>406</v>
      </c>
      <c r="C19" s="106"/>
      <c r="D19" s="106">
        <f t="shared" si="0"/>
        <v>0</v>
      </c>
      <c r="E19" s="106"/>
      <c r="F19" s="106"/>
      <c r="G19" s="106"/>
      <c r="H19" s="106"/>
      <c r="I19" s="106"/>
      <c r="J19" s="105">
        <f>C19*(E19+F19+G19)*12</f>
        <v>0</v>
      </c>
    </row>
    <row r="20" spans="1:10" x14ac:dyDescent="0.2">
      <c r="A20" s="106"/>
      <c r="B20" s="106" t="s">
        <v>405</v>
      </c>
      <c r="C20" s="106">
        <v>7</v>
      </c>
      <c r="D20" s="106">
        <f t="shared" si="0"/>
        <v>10844.57</v>
      </c>
      <c r="E20" s="106">
        <v>10844.57</v>
      </c>
      <c r="F20" s="106"/>
      <c r="G20" s="106"/>
      <c r="H20" s="106">
        <v>0</v>
      </c>
      <c r="I20" s="106">
        <v>0</v>
      </c>
      <c r="J20" s="105">
        <f>C20*(E20+F20+G20)*12+0.12</f>
        <v>910943.99999999988</v>
      </c>
    </row>
    <row r="21" spans="1:10" x14ac:dyDescent="0.2">
      <c r="A21" s="106">
        <v>4</v>
      </c>
      <c r="B21" s="106" t="s">
        <v>463</v>
      </c>
      <c r="C21" s="106">
        <v>1.5</v>
      </c>
      <c r="D21" s="106">
        <f t="shared" si="0"/>
        <v>5760</v>
      </c>
      <c r="E21" s="106">
        <v>5760</v>
      </c>
      <c r="F21" s="106"/>
      <c r="G21" s="106"/>
      <c r="H21" s="106"/>
      <c r="I21" s="106"/>
      <c r="J21" s="105">
        <f>C21*(E21+F21+G21)*12</f>
        <v>103680</v>
      </c>
    </row>
    <row r="22" spans="1:10" x14ac:dyDescent="0.2">
      <c r="A22" s="106"/>
      <c r="B22" s="106"/>
      <c r="C22" s="106"/>
      <c r="D22" s="106">
        <f t="shared" si="0"/>
        <v>0</v>
      </c>
      <c r="E22" s="106"/>
      <c r="F22" s="106"/>
      <c r="G22" s="106"/>
      <c r="H22" s="106"/>
      <c r="I22" s="106"/>
      <c r="J22" s="105">
        <f>C22*(E22+F22+G22)*12</f>
        <v>0</v>
      </c>
    </row>
    <row r="23" spans="1:10" x14ac:dyDescent="0.2">
      <c r="A23" s="106"/>
      <c r="B23" s="106"/>
      <c r="C23" s="106"/>
      <c r="D23" s="106">
        <f t="shared" si="0"/>
        <v>0</v>
      </c>
      <c r="E23" s="106"/>
      <c r="F23" s="106"/>
      <c r="G23" s="106"/>
      <c r="H23" s="106"/>
      <c r="I23" s="106"/>
      <c r="J23" s="105">
        <f>C23*(E23+F23+G23)*12</f>
        <v>0</v>
      </c>
    </row>
    <row r="24" spans="1:10" x14ac:dyDescent="0.2">
      <c r="A24" s="203" t="s">
        <v>196</v>
      </c>
      <c r="B24" s="204"/>
      <c r="C24" s="107" t="s">
        <v>197</v>
      </c>
      <c r="D24" s="107">
        <f>SUM(D17:D23)</f>
        <v>61741.38</v>
      </c>
      <c r="E24" s="107" t="s">
        <v>197</v>
      </c>
      <c r="F24" s="107" t="s">
        <v>197</v>
      </c>
      <c r="G24" s="107" t="s">
        <v>197</v>
      </c>
      <c r="H24" s="107" t="s">
        <v>197</v>
      </c>
      <c r="I24" s="107" t="s">
        <v>197</v>
      </c>
      <c r="J24" s="158">
        <f>SUM(J17:J23)</f>
        <v>10377049.806400001</v>
      </c>
    </row>
    <row r="25" spans="1:10" x14ac:dyDescent="0.2">
      <c r="B25" s="42" t="s">
        <v>480</v>
      </c>
      <c r="J25" s="131"/>
    </row>
    <row r="26" spans="1:10" x14ac:dyDescent="0.2">
      <c r="C26" s="111"/>
      <c r="D26" s="111"/>
      <c r="E26" s="120"/>
      <c r="J26" s="111"/>
    </row>
    <row r="27" spans="1:10" x14ac:dyDescent="0.2">
      <c r="A27" s="161" t="s">
        <v>483</v>
      </c>
      <c r="B27" s="161" t="s">
        <v>466</v>
      </c>
      <c r="J27" s="131"/>
    </row>
    <row r="28" spans="1:10" x14ac:dyDescent="0.2">
      <c r="A28" s="201" t="s">
        <v>187</v>
      </c>
      <c r="B28" s="200" t="s">
        <v>188</v>
      </c>
      <c r="C28" s="200" t="s">
        <v>189</v>
      </c>
      <c r="D28" s="201" t="s">
        <v>190</v>
      </c>
      <c r="E28" s="201"/>
      <c r="F28" s="201"/>
      <c r="G28" s="201"/>
      <c r="H28" s="200" t="s">
        <v>194</v>
      </c>
      <c r="I28" s="200" t="s">
        <v>484</v>
      </c>
      <c r="J28" s="200" t="s">
        <v>485</v>
      </c>
    </row>
    <row r="29" spans="1:10" ht="14.25" customHeight="1" x14ac:dyDescent="0.2">
      <c r="A29" s="201"/>
      <c r="B29" s="200"/>
      <c r="C29" s="200"/>
      <c r="D29" s="201" t="s">
        <v>23</v>
      </c>
      <c r="E29" s="202" t="s">
        <v>24</v>
      </c>
      <c r="F29" s="202"/>
      <c r="G29" s="202"/>
      <c r="H29" s="200"/>
      <c r="I29" s="200"/>
      <c r="J29" s="200"/>
    </row>
    <row r="30" spans="1:10" ht="42.75" x14ac:dyDescent="0.2">
      <c r="A30" s="201"/>
      <c r="B30" s="200"/>
      <c r="C30" s="200"/>
      <c r="D30" s="201"/>
      <c r="E30" s="34" t="s">
        <v>191</v>
      </c>
      <c r="F30" s="34" t="s">
        <v>192</v>
      </c>
      <c r="G30" s="34" t="s">
        <v>193</v>
      </c>
      <c r="H30" s="200"/>
      <c r="I30" s="200"/>
      <c r="J30" s="200"/>
    </row>
    <row r="31" spans="1:10" x14ac:dyDescent="0.2">
      <c r="A31" s="43">
        <v>1</v>
      </c>
      <c r="B31" s="43">
        <v>2</v>
      </c>
      <c r="C31" s="43">
        <v>3</v>
      </c>
      <c r="D31" s="43">
        <v>4</v>
      </c>
      <c r="E31" s="43">
        <v>5</v>
      </c>
      <c r="F31" s="43">
        <v>6</v>
      </c>
      <c r="G31" s="43">
        <v>7</v>
      </c>
      <c r="H31" s="43">
        <v>8</v>
      </c>
      <c r="I31" s="43">
        <v>9</v>
      </c>
      <c r="J31" s="43">
        <v>10</v>
      </c>
    </row>
    <row r="32" spans="1:10" x14ac:dyDescent="0.2">
      <c r="A32" s="106">
        <v>1</v>
      </c>
      <c r="B32" s="106" t="s">
        <v>486</v>
      </c>
      <c r="C32" s="106">
        <v>1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10716.16</v>
      </c>
      <c r="J32" s="105">
        <f>I32*C32*12</f>
        <v>128593.92</v>
      </c>
    </row>
    <row r="33" spans="1:10" x14ac:dyDescent="0.2">
      <c r="A33" s="106"/>
      <c r="B33" s="163" t="s">
        <v>196</v>
      </c>
      <c r="C33" s="106" t="s">
        <v>121</v>
      </c>
      <c r="D33" s="106" t="s">
        <v>121</v>
      </c>
      <c r="E33" s="106" t="s">
        <v>121</v>
      </c>
      <c r="F33" s="106" t="s">
        <v>121</v>
      </c>
      <c r="G33" s="106" t="s">
        <v>121</v>
      </c>
      <c r="H33" s="106" t="s">
        <v>121</v>
      </c>
      <c r="I33" s="106" t="s">
        <v>121</v>
      </c>
      <c r="J33" s="162">
        <f>J32</f>
        <v>128593.92</v>
      </c>
    </row>
    <row r="34" spans="1:10" x14ac:dyDescent="0.2">
      <c r="J34" s="131"/>
    </row>
    <row r="35" spans="1:10" x14ac:dyDescent="0.2">
      <c r="A35" s="161" t="s">
        <v>487</v>
      </c>
      <c r="B35" s="161" t="s">
        <v>488</v>
      </c>
      <c r="J35" s="131"/>
    </row>
    <row r="36" spans="1:10" x14ac:dyDescent="0.2">
      <c r="A36" s="201" t="s">
        <v>187</v>
      </c>
      <c r="B36" s="200" t="s">
        <v>188</v>
      </c>
      <c r="C36" s="200" t="s">
        <v>189</v>
      </c>
      <c r="D36" s="201" t="s">
        <v>190</v>
      </c>
      <c r="E36" s="201"/>
      <c r="F36" s="201"/>
      <c r="G36" s="201"/>
      <c r="H36" s="200" t="s">
        <v>194</v>
      </c>
      <c r="I36" s="200" t="s">
        <v>489</v>
      </c>
      <c r="J36" s="200" t="s">
        <v>485</v>
      </c>
    </row>
    <row r="37" spans="1:10" x14ac:dyDescent="0.2">
      <c r="A37" s="201"/>
      <c r="B37" s="200"/>
      <c r="C37" s="200"/>
      <c r="D37" s="201" t="s">
        <v>23</v>
      </c>
      <c r="E37" s="202" t="s">
        <v>24</v>
      </c>
      <c r="F37" s="202"/>
      <c r="G37" s="202"/>
      <c r="H37" s="200"/>
      <c r="I37" s="200"/>
      <c r="J37" s="200"/>
    </row>
    <row r="38" spans="1:10" ht="42.75" customHeight="1" x14ac:dyDescent="0.2">
      <c r="A38" s="201"/>
      <c r="B38" s="200"/>
      <c r="C38" s="200"/>
      <c r="D38" s="201"/>
      <c r="E38" s="34" t="s">
        <v>191</v>
      </c>
      <c r="F38" s="34" t="s">
        <v>192</v>
      </c>
      <c r="G38" s="34" t="s">
        <v>193</v>
      </c>
      <c r="H38" s="200"/>
      <c r="I38" s="200"/>
      <c r="J38" s="200"/>
    </row>
    <row r="39" spans="1:10" x14ac:dyDescent="0.2">
      <c r="A39" s="43">
        <v>1</v>
      </c>
      <c r="B39" s="43">
        <v>2</v>
      </c>
      <c r="C39" s="43">
        <v>3</v>
      </c>
      <c r="D39" s="43">
        <v>4</v>
      </c>
      <c r="E39" s="43">
        <v>5</v>
      </c>
      <c r="F39" s="43">
        <v>6</v>
      </c>
      <c r="G39" s="43">
        <v>7</v>
      </c>
      <c r="H39" s="43">
        <v>8</v>
      </c>
      <c r="I39" s="43">
        <v>9</v>
      </c>
      <c r="J39" s="43">
        <v>10</v>
      </c>
    </row>
    <row r="40" spans="1:10" x14ac:dyDescent="0.2">
      <c r="A40" s="106">
        <v>1</v>
      </c>
      <c r="B40" s="106" t="s">
        <v>490</v>
      </c>
      <c r="C40" s="106">
        <v>43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2000</v>
      </c>
      <c r="J40" s="105">
        <f>I40*C40</f>
        <v>86000</v>
      </c>
    </row>
    <row r="41" spans="1:10" x14ac:dyDescent="0.2">
      <c r="A41" s="106"/>
      <c r="B41" s="163" t="s">
        <v>196</v>
      </c>
      <c r="C41" s="106" t="s">
        <v>121</v>
      </c>
      <c r="D41" s="106" t="s">
        <v>121</v>
      </c>
      <c r="E41" s="106" t="s">
        <v>121</v>
      </c>
      <c r="F41" s="106" t="s">
        <v>121</v>
      </c>
      <c r="G41" s="106" t="s">
        <v>121</v>
      </c>
      <c r="H41" s="106" t="s">
        <v>121</v>
      </c>
      <c r="I41" s="106" t="s">
        <v>121</v>
      </c>
      <c r="J41" s="162">
        <f>J40</f>
        <v>86000</v>
      </c>
    </row>
    <row r="42" spans="1:10" x14ac:dyDescent="0.2">
      <c r="J42" s="131"/>
    </row>
  </sheetData>
  <mergeCells count="35">
    <mergeCell ref="I2:J2"/>
    <mergeCell ref="I3:J3"/>
    <mergeCell ref="A5:J5"/>
    <mergeCell ref="D14:D15"/>
    <mergeCell ref="E14:G14"/>
    <mergeCell ref="D13:G13"/>
    <mergeCell ref="A7:B7"/>
    <mergeCell ref="A6:J6"/>
    <mergeCell ref="J13:J15"/>
    <mergeCell ref="A11:J11"/>
    <mergeCell ref="A13:A15"/>
    <mergeCell ref="I13:I15"/>
    <mergeCell ref="B13:B15"/>
    <mergeCell ref="C13:C15"/>
    <mergeCell ref="H13:H15"/>
    <mergeCell ref="A9:C9"/>
    <mergeCell ref="I28:I30"/>
    <mergeCell ref="J28:J30"/>
    <mergeCell ref="A24:B24"/>
    <mergeCell ref="A28:A30"/>
    <mergeCell ref="B28:B30"/>
    <mergeCell ref="C28:C30"/>
    <mergeCell ref="D28:G28"/>
    <mergeCell ref="D29:D30"/>
    <mergeCell ref="E29:G29"/>
    <mergeCell ref="H28:H30"/>
    <mergeCell ref="J36:J38"/>
    <mergeCell ref="D37:D38"/>
    <mergeCell ref="E37:G37"/>
    <mergeCell ref="A36:A38"/>
    <mergeCell ref="B36:B38"/>
    <mergeCell ref="C36:C38"/>
    <mergeCell ref="D36:G36"/>
    <mergeCell ref="H36:H38"/>
    <mergeCell ref="I36:I38"/>
  </mergeCells>
  <phoneticPr fontId="0" type="noConversion"/>
  <pageMargins left="0.35433070866141736" right="0.23622047244094491" top="0.27559055118110237" bottom="0.74803149606299213" header="0.15748031496062992" footer="0.31496062992125984"/>
  <pageSetup paperSize="9" scale="6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115" zoomScaleNormal="115" workbookViewId="0">
      <selection activeCell="D12" sqref="D12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6" width="18.5" style="42" customWidth="1"/>
    <col min="7" max="16384" width="9.33203125" style="42"/>
  </cols>
  <sheetData>
    <row r="1" spans="1:6" ht="24" customHeight="1" x14ac:dyDescent="0.2">
      <c r="A1" s="207" t="s">
        <v>231</v>
      </c>
      <c r="B1" s="207"/>
      <c r="C1" s="207"/>
      <c r="D1" s="207"/>
      <c r="E1" s="207"/>
      <c r="F1" s="207"/>
    </row>
    <row r="2" spans="1:6" ht="20.25" customHeight="1" x14ac:dyDescent="0.25">
      <c r="A2" s="208" t="s">
        <v>407</v>
      </c>
      <c r="B2" s="208"/>
      <c r="C2" s="157">
        <v>112</v>
      </c>
      <c r="D2" s="45"/>
      <c r="E2" s="45"/>
      <c r="F2" s="45"/>
    </row>
    <row r="4" spans="1:6" ht="20.25" customHeight="1" x14ac:dyDescent="0.25">
      <c r="A4" s="208" t="s">
        <v>198</v>
      </c>
      <c r="B4" s="208"/>
      <c r="C4" s="208"/>
      <c r="D4" s="45" t="s">
        <v>412</v>
      </c>
      <c r="E4" s="45"/>
      <c r="F4" s="45"/>
    </row>
    <row r="6" spans="1:6" ht="24" customHeight="1" x14ac:dyDescent="0.2">
      <c r="A6" s="209" t="s">
        <v>202</v>
      </c>
      <c r="B6" s="209"/>
      <c r="C6" s="209"/>
      <c r="D6" s="209"/>
      <c r="E6" s="209"/>
      <c r="F6" s="209"/>
    </row>
    <row r="7" spans="1:6" ht="28.5" customHeight="1" x14ac:dyDescent="0.2">
      <c r="A7" s="201" t="s">
        <v>187</v>
      </c>
      <c r="B7" s="200" t="s">
        <v>200</v>
      </c>
      <c r="C7" s="200" t="s">
        <v>201</v>
      </c>
      <c r="D7" s="200" t="s">
        <v>203</v>
      </c>
      <c r="E7" s="200" t="s">
        <v>204</v>
      </c>
      <c r="F7" s="200" t="s">
        <v>205</v>
      </c>
    </row>
    <row r="8" spans="1:6" x14ac:dyDescent="0.2">
      <c r="A8" s="201"/>
      <c r="B8" s="200"/>
      <c r="C8" s="200"/>
      <c r="D8" s="200"/>
      <c r="E8" s="200"/>
      <c r="F8" s="200"/>
    </row>
    <row r="9" spans="1:6" ht="48.75" customHeight="1" x14ac:dyDescent="0.2">
      <c r="A9" s="201"/>
      <c r="B9" s="200"/>
      <c r="C9" s="200"/>
      <c r="D9" s="200"/>
      <c r="E9" s="200"/>
      <c r="F9" s="200"/>
    </row>
    <row r="10" spans="1:6" x14ac:dyDescent="0.2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</row>
    <row r="11" spans="1:6" ht="54" customHeight="1" x14ac:dyDescent="0.2">
      <c r="A11" s="46">
        <v>1</v>
      </c>
      <c r="B11" s="35" t="s">
        <v>206</v>
      </c>
      <c r="C11" s="44"/>
      <c r="D11" s="44"/>
      <c r="E11" s="44"/>
      <c r="F11" s="108">
        <f>F12+F13+F1</f>
        <v>0</v>
      </c>
    </row>
    <row r="12" spans="1:6" ht="64.5" customHeight="1" x14ac:dyDescent="0.2">
      <c r="A12" s="46" t="s">
        <v>106</v>
      </c>
      <c r="B12" s="48" t="s">
        <v>207</v>
      </c>
      <c r="C12" s="44"/>
      <c r="D12" s="44"/>
      <c r="E12" s="44"/>
      <c r="F12" s="44"/>
    </row>
    <row r="13" spans="1:6" ht="32.25" customHeight="1" x14ac:dyDescent="0.2">
      <c r="A13" s="46" t="s">
        <v>108</v>
      </c>
      <c r="B13" s="48" t="s">
        <v>208</v>
      </c>
      <c r="C13" s="44"/>
      <c r="D13" s="44"/>
      <c r="E13" s="44"/>
      <c r="F13" s="44"/>
    </row>
    <row r="14" spans="1:6" ht="34.5" customHeight="1" x14ac:dyDescent="0.2">
      <c r="A14" s="46" t="s">
        <v>210</v>
      </c>
      <c r="B14" s="48" t="s">
        <v>209</v>
      </c>
      <c r="C14" s="44"/>
      <c r="D14" s="44"/>
      <c r="E14" s="44"/>
      <c r="F14" s="44"/>
    </row>
    <row r="15" spans="1:6" ht="63.75" customHeight="1" x14ac:dyDescent="0.2">
      <c r="A15" s="46">
        <v>2</v>
      </c>
      <c r="B15" s="35" t="s">
        <v>211</v>
      </c>
      <c r="C15" s="44"/>
      <c r="D15" s="44"/>
      <c r="E15" s="44"/>
      <c r="F15" s="108">
        <f>F16+F17+F18</f>
        <v>0</v>
      </c>
    </row>
    <row r="16" spans="1:6" ht="63.75" customHeight="1" x14ac:dyDescent="0.2">
      <c r="A16" s="46" t="s">
        <v>110</v>
      </c>
      <c r="B16" s="48" t="s">
        <v>207</v>
      </c>
      <c r="C16" s="44"/>
      <c r="D16" s="44"/>
      <c r="E16" s="44"/>
      <c r="F16" s="44"/>
    </row>
    <row r="17" spans="1:6" ht="36" customHeight="1" x14ac:dyDescent="0.2">
      <c r="A17" s="46" t="s">
        <v>113</v>
      </c>
      <c r="B17" s="48" t="s">
        <v>208</v>
      </c>
      <c r="C17" s="44"/>
      <c r="D17" s="44"/>
      <c r="E17" s="44"/>
      <c r="F17" s="44"/>
    </row>
    <row r="18" spans="1:6" ht="38.25" customHeight="1" x14ac:dyDescent="0.2">
      <c r="A18" s="46" t="s">
        <v>114</v>
      </c>
      <c r="B18" s="48" t="s">
        <v>209</v>
      </c>
      <c r="C18" s="44"/>
      <c r="D18" s="44"/>
      <c r="E18" s="44"/>
      <c r="F18" s="44"/>
    </row>
    <row r="19" spans="1:6" x14ac:dyDescent="0.2">
      <c r="A19" s="210" t="s">
        <v>196</v>
      </c>
      <c r="B19" s="211"/>
      <c r="C19" s="43" t="s">
        <v>197</v>
      </c>
      <c r="D19" s="43" t="s">
        <v>197</v>
      </c>
      <c r="E19" s="43" t="s">
        <v>197</v>
      </c>
      <c r="F19" s="133">
        <f>F11+F15</f>
        <v>0</v>
      </c>
    </row>
  </sheetData>
  <mergeCells count="11">
    <mergeCell ref="B7:B9"/>
    <mergeCell ref="C7:C9"/>
    <mergeCell ref="A19:B19"/>
    <mergeCell ref="A1:F1"/>
    <mergeCell ref="D7:D9"/>
    <mergeCell ref="E7:E9"/>
    <mergeCell ref="F7:F9"/>
    <mergeCell ref="A2:B2"/>
    <mergeCell ref="A4:C4"/>
    <mergeCell ref="A6:F6"/>
    <mergeCell ref="A7:A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115" zoomScaleNormal="115" workbookViewId="0">
      <selection activeCell="B20" sqref="B20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6" width="18.5" style="42" customWidth="1"/>
    <col min="7" max="16384" width="9.33203125" style="42"/>
  </cols>
  <sheetData>
    <row r="1" spans="1:6" ht="24" customHeight="1" x14ac:dyDescent="0.2">
      <c r="A1" s="207" t="s">
        <v>232</v>
      </c>
      <c r="B1" s="207"/>
      <c r="C1" s="207"/>
      <c r="D1" s="207"/>
      <c r="E1" s="207"/>
      <c r="F1" s="207"/>
    </row>
    <row r="2" spans="1:6" ht="20.25" customHeight="1" x14ac:dyDescent="0.25">
      <c r="A2" s="208" t="s">
        <v>432</v>
      </c>
      <c r="B2" s="208"/>
      <c r="C2" s="157">
        <v>112</v>
      </c>
      <c r="D2" s="45"/>
      <c r="E2" s="45"/>
      <c r="F2" s="45"/>
    </row>
    <row r="4" spans="1:6" ht="20.25" customHeight="1" x14ac:dyDescent="0.25">
      <c r="A4" s="208" t="s">
        <v>198</v>
      </c>
      <c r="B4" s="208"/>
      <c r="C4" s="208"/>
      <c r="D4" s="45" t="s">
        <v>454</v>
      </c>
      <c r="E4" s="45"/>
      <c r="F4" s="45"/>
    </row>
    <row r="6" spans="1:6" ht="24" customHeight="1" x14ac:dyDescent="0.2">
      <c r="A6" s="209" t="s">
        <v>216</v>
      </c>
      <c r="B6" s="209"/>
      <c r="C6" s="209"/>
      <c r="D6" s="209"/>
      <c r="E6" s="209"/>
      <c r="F6" s="209"/>
    </row>
    <row r="7" spans="1:6" ht="28.5" customHeight="1" x14ac:dyDescent="0.2">
      <c r="A7" s="201" t="s">
        <v>187</v>
      </c>
      <c r="B7" s="200" t="s">
        <v>200</v>
      </c>
      <c r="C7" s="200" t="s">
        <v>213</v>
      </c>
      <c r="D7" s="200" t="s">
        <v>214</v>
      </c>
      <c r="E7" s="200" t="s">
        <v>215</v>
      </c>
      <c r="F7" s="200" t="s">
        <v>205</v>
      </c>
    </row>
    <row r="8" spans="1:6" x14ac:dyDescent="0.2">
      <c r="A8" s="201"/>
      <c r="B8" s="200"/>
      <c r="C8" s="200"/>
      <c r="D8" s="200"/>
      <c r="E8" s="200"/>
      <c r="F8" s="200"/>
    </row>
    <row r="9" spans="1:6" ht="48.75" customHeight="1" x14ac:dyDescent="0.2">
      <c r="A9" s="201"/>
      <c r="B9" s="200"/>
      <c r="C9" s="200"/>
      <c r="D9" s="200"/>
      <c r="E9" s="200"/>
      <c r="F9" s="200"/>
    </row>
    <row r="10" spans="1:6" x14ac:dyDescent="0.2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</row>
    <row r="11" spans="1:6" ht="54" customHeight="1" x14ac:dyDescent="0.2">
      <c r="A11" s="46">
        <v>1</v>
      </c>
      <c r="B11" s="35" t="s">
        <v>212</v>
      </c>
      <c r="C11" s="108">
        <v>1</v>
      </c>
      <c r="D11" s="108">
        <v>12</v>
      </c>
      <c r="E11" s="108">
        <v>31.66</v>
      </c>
      <c r="F11" s="122">
        <f>C11*D11*E11+0.08</f>
        <v>380</v>
      </c>
    </row>
    <row r="12" spans="1:6" x14ac:dyDescent="0.2">
      <c r="A12" s="210" t="s">
        <v>196</v>
      </c>
      <c r="B12" s="211"/>
      <c r="C12" s="43" t="s">
        <v>197</v>
      </c>
      <c r="D12" s="43" t="s">
        <v>197</v>
      </c>
      <c r="E12" s="43" t="s">
        <v>197</v>
      </c>
      <c r="F12" s="133">
        <f>F11</f>
        <v>380</v>
      </c>
    </row>
    <row r="13" spans="1:6" x14ac:dyDescent="0.2">
      <c r="B13" s="42" t="s">
        <v>482</v>
      </c>
      <c r="F13" s="134"/>
    </row>
    <row r="14" spans="1:6" x14ac:dyDescent="0.2">
      <c r="F14" s="111"/>
    </row>
  </sheetData>
  <mergeCells count="11">
    <mergeCell ref="A1:F1"/>
    <mergeCell ref="A2:B2"/>
    <mergeCell ref="A4:C4"/>
    <mergeCell ref="A6:F6"/>
    <mergeCell ref="E7:E9"/>
    <mergeCell ref="F7:F9"/>
    <mergeCell ref="A12:B12"/>
    <mergeCell ref="A7:A9"/>
    <mergeCell ref="B7:B9"/>
    <mergeCell ref="C7:C9"/>
    <mergeCell ref="D7:D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opLeftCell="A13" workbookViewId="0">
      <selection activeCell="G22" sqref="G22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4" width="18.5" style="42" customWidth="1"/>
    <col min="5" max="16384" width="9.33203125" style="42"/>
  </cols>
  <sheetData>
    <row r="1" spans="1:4" ht="24" customHeight="1" x14ac:dyDescent="0.2">
      <c r="A1" s="207" t="s">
        <v>233</v>
      </c>
      <c r="B1" s="207"/>
      <c r="C1" s="207"/>
      <c r="D1" s="207"/>
    </row>
    <row r="2" spans="1:4" ht="20.25" customHeight="1" x14ac:dyDescent="0.25">
      <c r="A2" s="208" t="s">
        <v>199</v>
      </c>
      <c r="B2" s="208"/>
      <c r="C2" s="157">
        <v>119</v>
      </c>
      <c r="D2" s="45"/>
    </row>
    <row r="4" spans="1:4" ht="20.25" customHeight="1" x14ac:dyDescent="0.25">
      <c r="A4" s="208" t="s">
        <v>198</v>
      </c>
      <c r="B4" s="208"/>
      <c r="C4" s="49" t="s">
        <v>412</v>
      </c>
      <c r="D4" s="45"/>
    </row>
    <row r="6" spans="1:4" ht="63.75" customHeight="1" x14ac:dyDescent="0.2">
      <c r="A6" s="212" t="s">
        <v>217</v>
      </c>
      <c r="B6" s="212"/>
      <c r="C6" s="212"/>
      <c r="D6" s="212"/>
    </row>
    <row r="7" spans="1:4" ht="51.75" customHeight="1" x14ac:dyDescent="0.2">
      <c r="A7" s="50" t="s">
        <v>187</v>
      </c>
      <c r="B7" s="34" t="s">
        <v>218</v>
      </c>
      <c r="C7" s="34" t="s">
        <v>219</v>
      </c>
      <c r="D7" s="34" t="s">
        <v>220</v>
      </c>
    </row>
    <row r="8" spans="1:4" x14ac:dyDescent="0.2">
      <c r="A8" s="43">
        <v>1</v>
      </c>
      <c r="B8" s="43">
        <v>2</v>
      </c>
      <c r="C8" s="43">
        <v>3</v>
      </c>
      <c r="D8" s="43">
        <v>4</v>
      </c>
    </row>
    <row r="9" spans="1:4" ht="36.75" customHeight="1" x14ac:dyDescent="0.2">
      <c r="A9" s="51">
        <v>1</v>
      </c>
      <c r="B9" s="52" t="s">
        <v>221</v>
      </c>
      <c r="C9" s="50" t="s">
        <v>122</v>
      </c>
      <c r="D9" s="44"/>
    </row>
    <row r="10" spans="1:4" ht="21" customHeight="1" x14ac:dyDescent="0.2">
      <c r="A10" s="46" t="s">
        <v>106</v>
      </c>
      <c r="B10" s="35" t="s">
        <v>222</v>
      </c>
      <c r="C10" s="108">
        <f>'обоснование (210) 1'!J24</f>
        <v>10377049.806400001</v>
      </c>
      <c r="D10" s="108">
        <f>C10*0.22</f>
        <v>2282950.9574080002</v>
      </c>
    </row>
    <row r="11" spans="1:4" ht="21" customHeight="1" x14ac:dyDescent="0.2">
      <c r="A11" s="46" t="s">
        <v>108</v>
      </c>
      <c r="B11" s="35" t="s">
        <v>223</v>
      </c>
      <c r="C11" s="108"/>
      <c r="D11" s="108"/>
    </row>
    <row r="12" spans="1:4" ht="61.5" customHeight="1" x14ac:dyDescent="0.2">
      <c r="A12" s="46" t="s">
        <v>210</v>
      </c>
      <c r="B12" s="35" t="s">
        <v>224</v>
      </c>
      <c r="C12" s="108"/>
      <c r="D12" s="108"/>
    </row>
    <row r="13" spans="1:4" ht="48.75" customHeight="1" x14ac:dyDescent="0.2">
      <c r="A13" s="51">
        <v>2</v>
      </c>
      <c r="B13" s="52" t="s">
        <v>225</v>
      </c>
      <c r="C13" s="109" t="s">
        <v>122</v>
      </c>
      <c r="D13" s="108"/>
    </row>
    <row r="14" spans="1:4" ht="68.25" customHeight="1" x14ac:dyDescent="0.2">
      <c r="A14" s="46"/>
      <c r="B14" s="35" t="s">
        <v>226</v>
      </c>
      <c r="C14" s="108">
        <f>C10</f>
        <v>10377049.806400001</v>
      </c>
      <c r="D14" s="108">
        <f>C14*2.9/100</f>
        <v>300934.44438560004</v>
      </c>
    </row>
    <row r="15" spans="1:4" ht="46.5" customHeight="1" x14ac:dyDescent="0.2">
      <c r="A15" s="46"/>
      <c r="B15" s="35" t="s">
        <v>227</v>
      </c>
      <c r="C15" s="108"/>
      <c r="D15" s="108"/>
    </row>
    <row r="16" spans="1:4" ht="62.25" customHeight="1" x14ac:dyDescent="0.2">
      <c r="A16" s="46"/>
      <c r="B16" s="35" t="s">
        <v>228</v>
      </c>
      <c r="C16" s="108">
        <f>C14</f>
        <v>10377049.806400001</v>
      </c>
      <c r="D16" s="108">
        <f>C16*0.2/100</f>
        <v>20754.099612800004</v>
      </c>
    </row>
    <row r="17" spans="1:4" ht="60" customHeight="1" x14ac:dyDescent="0.2">
      <c r="A17" s="46"/>
      <c r="B17" s="35" t="s">
        <v>229</v>
      </c>
      <c r="C17" s="108"/>
      <c r="D17" s="108"/>
    </row>
    <row r="18" spans="1:4" ht="54" customHeight="1" x14ac:dyDescent="0.2">
      <c r="A18" s="51">
        <v>3</v>
      </c>
      <c r="B18" s="52" t="s">
        <v>230</v>
      </c>
      <c r="C18" s="110">
        <f>C14</f>
        <v>10377049.806400001</v>
      </c>
      <c r="D18" s="110">
        <f>C18*5.1/100</f>
        <v>529229.54012639995</v>
      </c>
    </row>
    <row r="19" spans="1:4" x14ac:dyDescent="0.2">
      <c r="A19" s="210" t="s">
        <v>196</v>
      </c>
      <c r="B19" s="211"/>
      <c r="C19" s="50" t="s">
        <v>122</v>
      </c>
      <c r="D19" s="142">
        <f>D10+D14+D16+D18</f>
        <v>3133869.0415328001</v>
      </c>
    </row>
    <row r="20" spans="1:4" x14ac:dyDescent="0.2">
      <c r="B20" s="42" t="s">
        <v>480</v>
      </c>
      <c r="D20" s="143"/>
    </row>
    <row r="21" spans="1:4" x14ac:dyDescent="0.2">
      <c r="A21" s="42" t="s">
        <v>498</v>
      </c>
      <c r="B21" s="161" t="s">
        <v>466</v>
      </c>
      <c r="C21" s="42">
        <f>'обоснование (210) 1'!J33</f>
        <v>128593.92</v>
      </c>
      <c r="D21" s="42">
        <f>C21*0.302</f>
        <v>38835.363839999998</v>
      </c>
    </row>
  </sheetData>
  <mergeCells count="5">
    <mergeCell ref="A19:B19"/>
    <mergeCell ref="A4:B4"/>
    <mergeCell ref="A1:D1"/>
    <mergeCell ref="A2:B2"/>
    <mergeCell ref="A6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E10" sqref="E10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4" width="21.1640625" style="42" customWidth="1"/>
    <col min="5" max="5" width="17.1640625" style="42" customWidth="1"/>
    <col min="6" max="16384" width="9.33203125" style="42"/>
  </cols>
  <sheetData>
    <row r="1" spans="1:5" ht="24" customHeight="1" x14ac:dyDescent="0.2">
      <c r="A1" s="207" t="s">
        <v>408</v>
      </c>
      <c r="B1" s="207"/>
      <c r="C1" s="207"/>
      <c r="D1" s="207"/>
      <c r="E1" s="207"/>
    </row>
    <row r="2" spans="1:5" ht="20.25" customHeight="1" x14ac:dyDescent="0.25">
      <c r="A2" s="208" t="s">
        <v>455</v>
      </c>
      <c r="B2" s="208"/>
      <c r="C2" s="45">
        <v>112</v>
      </c>
      <c r="D2" s="45"/>
      <c r="E2" s="45"/>
    </row>
    <row r="4" spans="1:5" ht="20.25" customHeight="1" x14ac:dyDescent="0.25">
      <c r="A4" s="208" t="s">
        <v>198</v>
      </c>
      <c r="B4" s="208"/>
      <c r="C4" s="49" t="s">
        <v>411</v>
      </c>
      <c r="D4" s="45"/>
      <c r="E4" s="45"/>
    </row>
    <row r="6" spans="1:5" ht="51.75" customHeight="1" x14ac:dyDescent="0.2">
      <c r="A6" s="50" t="s">
        <v>187</v>
      </c>
      <c r="B6" s="34" t="s">
        <v>19</v>
      </c>
      <c r="C6" s="34" t="s">
        <v>234</v>
      </c>
      <c r="D6" s="34" t="s">
        <v>235</v>
      </c>
      <c r="E6" s="34" t="s">
        <v>236</v>
      </c>
    </row>
    <row r="7" spans="1:5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96.75" customHeight="1" x14ac:dyDescent="0.2">
      <c r="A8" s="46">
        <v>1</v>
      </c>
      <c r="B8" s="35" t="s">
        <v>410</v>
      </c>
      <c r="C8" s="109"/>
      <c r="D8" s="108"/>
      <c r="E8" s="108">
        <v>0</v>
      </c>
    </row>
    <row r="9" spans="1:5" ht="60.75" customHeight="1" x14ac:dyDescent="0.2">
      <c r="A9" s="46">
        <v>2</v>
      </c>
      <c r="B9" s="35" t="s">
        <v>409</v>
      </c>
      <c r="C9" s="109"/>
      <c r="D9" s="108"/>
      <c r="E9" s="108">
        <v>0</v>
      </c>
    </row>
    <row r="10" spans="1:5" ht="21" customHeight="1" x14ac:dyDescent="0.2">
      <c r="A10" s="46"/>
      <c r="B10" s="35"/>
      <c r="C10" s="108"/>
      <c r="D10" s="108"/>
      <c r="E10" s="108"/>
    </row>
    <row r="11" spans="1:5" x14ac:dyDescent="0.2">
      <c r="A11" s="210" t="s">
        <v>196</v>
      </c>
      <c r="B11" s="211"/>
      <c r="C11" s="50" t="s">
        <v>122</v>
      </c>
      <c r="D11" s="50" t="s">
        <v>122</v>
      </c>
      <c r="E11" s="136">
        <f>E8+E9+E10</f>
        <v>0</v>
      </c>
    </row>
  </sheetData>
  <mergeCells count="4">
    <mergeCell ref="A2:B2"/>
    <mergeCell ref="A4:B4"/>
    <mergeCell ref="A11:B11"/>
    <mergeCell ref="A1:E1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10" zoomScale="115" zoomScaleNormal="115" workbookViewId="0">
      <selection activeCell="G19" sqref="G19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4" width="21.1640625" style="42" customWidth="1"/>
    <col min="5" max="5" width="17.1640625" style="42" customWidth="1"/>
    <col min="6" max="6" width="15.33203125" style="42" bestFit="1" customWidth="1"/>
    <col min="7" max="16384" width="9.33203125" style="42"/>
  </cols>
  <sheetData>
    <row r="1" spans="1:5" ht="24" customHeight="1" x14ac:dyDescent="0.2">
      <c r="A1" s="207" t="s">
        <v>237</v>
      </c>
      <c r="B1" s="207"/>
      <c r="C1" s="207"/>
      <c r="D1" s="207"/>
      <c r="E1" s="207"/>
    </row>
    <row r="2" spans="1:5" ht="20.25" customHeight="1" x14ac:dyDescent="0.25">
      <c r="A2" s="208" t="s">
        <v>407</v>
      </c>
      <c r="B2" s="208"/>
      <c r="C2" s="116" t="s">
        <v>429</v>
      </c>
      <c r="D2" s="45"/>
      <c r="E2" s="45"/>
    </row>
    <row r="4" spans="1:5" ht="20.25" customHeight="1" x14ac:dyDescent="0.25">
      <c r="A4" s="208" t="s">
        <v>198</v>
      </c>
      <c r="B4" s="208"/>
      <c r="C4" s="49" t="s">
        <v>412</v>
      </c>
      <c r="D4" s="45"/>
      <c r="E4" s="45"/>
    </row>
    <row r="6" spans="1:5" ht="24" customHeight="1" x14ac:dyDescent="0.2">
      <c r="A6" s="209" t="s">
        <v>248</v>
      </c>
      <c r="B6" s="209"/>
      <c r="C6" s="209"/>
      <c r="D6" s="209"/>
      <c r="E6" s="209"/>
    </row>
    <row r="7" spans="1:5" ht="99" customHeight="1" x14ac:dyDescent="0.2">
      <c r="A7" s="50" t="s">
        <v>187</v>
      </c>
      <c r="B7" s="34" t="s">
        <v>200</v>
      </c>
      <c r="C7" s="34" t="s">
        <v>238</v>
      </c>
      <c r="D7" s="34" t="s">
        <v>239</v>
      </c>
      <c r="E7" s="34" t="s">
        <v>240</v>
      </c>
    </row>
    <row r="8" spans="1: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ht="30.75" customHeight="1" x14ac:dyDescent="0.2">
      <c r="A9" s="46">
        <v>1</v>
      </c>
      <c r="B9" s="35" t="s">
        <v>241</v>
      </c>
      <c r="C9" s="112"/>
      <c r="D9" s="105">
        <v>2.2000000000000002</v>
      </c>
      <c r="E9" s="105">
        <v>101294</v>
      </c>
    </row>
    <row r="10" spans="1:5" ht="21" customHeight="1" x14ac:dyDescent="0.2">
      <c r="A10" s="46"/>
      <c r="B10" s="47" t="s">
        <v>242</v>
      </c>
      <c r="C10" s="105"/>
      <c r="D10" s="105"/>
      <c r="E10" s="105"/>
    </row>
    <row r="11" spans="1:5" ht="21" customHeight="1" x14ac:dyDescent="0.2">
      <c r="A11" s="46"/>
      <c r="B11" s="53" t="s">
        <v>243</v>
      </c>
      <c r="C11" s="105"/>
      <c r="D11" s="105"/>
      <c r="E11" s="105"/>
    </row>
    <row r="12" spans="1:5" ht="21" customHeight="1" x14ac:dyDescent="0.2">
      <c r="A12" s="46"/>
      <c r="B12" s="47" t="s">
        <v>244</v>
      </c>
      <c r="C12" s="105"/>
      <c r="D12" s="105"/>
      <c r="E12" s="105"/>
    </row>
    <row r="13" spans="1:5" ht="21" customHeight="1" x14ac:dyDescent="0.2">
      <c r="A13" s="46"/>
      <c r="B13" s="53" t="s">
        <v>243</v>
      </c>
      <c r="C13" s="44"/>
      <c r="D13" s="44"/>
      <c r="E13" s="44"/>
    </row>
    <row r="14" spans="1:5" x14ac:dyDescent="0.2">
      <c r="A14" s="210" t="s">
        <v>196</v>
      </c>
      <c r="B14" s="211"/>
      <c r="C14" s="50"/>
      <c r="D14" s="50" t="s">
        <v>122</v>
      </c>
      <c r="E14" s="136">
        <f>E9</f>
        <v>101294</v>
      </c>
    </row>
    <row r="16" spans="1:5" ht="21.75" customHeight="1" x14ac:dyDescent="0.2">
      <c r="A16" s="209" t="s">
        <v>249</v>
      </c>
      <c r="B16" s="209"/>
      <c r="C16" s="209"/>
      <c r="D16" s="209"/>
      <c r="E16" s="209"/>
    </row>
    <row r="17" spans="1:5" ht="42.75" x14ac:dyDescent="0.2">
      <c r="A17" s="50" t="s">
        <v>187</v>
      </c>
      <c r="B17" s="34" t="s">
        <v>200</v>
      </c>
      <c r="C17" s="34" t="s">
        <v>246</v>
      </c>
      <c r="D17" s="34" t="s">
        <v>239</v>
      </c>
      <c r="E17" s="34" t="s">
        <v>247</v>
      </c>
    </row>
    <row r="18" spans="1:5" x14ac:dyDescent="0.2">
      <c r="A18" s="43">
        <v>1</v>
      </c>
      <c r="B18" s="43">
        <v>2</v>
      </c>
      <c r="C18" s="43">
        <v>3</v>
      </c>
      <c r="D18" s="43">
        <v>4</v>
      </c>
      <c r="E18" s="43">
        <v>5</v>
      </c>
    </row>
    <row r="19" spans="1:5" ht="18" customHeight="1" x14ac:dyDescent="0.2">
      <c r="A19" s="46">
        <v>1</v>
      </c>
      <c r="B19" s="35" t="s">
        <v>245</v>
      </c>
      <c r="C19" s="50"/>
      <c r="D19" s="44"/>
      <c r="E19" s="108">
        <v>0</v>
      </c>
    </row>
    <row r="20" spans="1:5" x14ac:dyDescent="0.2">
      <c r="A20" s="46"/>
      <c r="B20" s="35" t="s">
        <v>251</v>
      </c>
      <c r="C20" s="50"/>
      <c r="D20" s="44"/>
      <c r="E20" s="44"/>
    </row>
    <row r="21" spans="1:5" x14ac:dyDescent="0.2">
      <c r="A21" s="46"/>
      <c r="B21" s="35" t="s">
        <v>252</v>
      </c>
      <c r="C21" s="44"/>
      <c r="D21" s="44"/>
      <c r="E21" s="44"/>
    </row>
    <row r="22" spans="1:5" ht="28.5" x14ac:dyDescent="0.2">
      <c r="A22" s="169"/>
      <c r="B22" s="53" t="s">
        <v>430</v>
      </c>
      <c r="C22" s="44"/>
      <c r="D22" s="44"/>
      <c r="E22" s="108">
        <v>10496</v>
      </c>
    </row>
    <row r="23" spans="1:5" x14ac:dyDescent="0.2">
      <c r="A23" s="210" t="s">
        <v>196</v>
      </c>
      <c r="B23" s="211"/>
      <c r="C23" s="50" t="s">
        <v>122</v>
      </c>
      <c r="D23" s="50" t="s">
        <v>122</v>
      </c>
      <c r="E23" s="136">
        <f>E19+E20+E22</f>
        <v>10496</v>
      </c>
    </row>
    <row r="25" spans="1:5" ht="24" customHeight="1" x14ac:dyDescent="0.2">
      <c r="A25" s="209" t="s">
        <v>250</v>
      </c>
      <c r="B25" s="209"/>
      <c r="C25" s="209"/>
      <c r="D25" s="209"/>
      <c r="E25" s="209"/>
    </row>
    <row r="26" spans="1:5" ht="34.5" customHeight="1" x14ac:dyDescent="0.2">
      <c r="A26" s="50" t="s">
        <v>187</v>
      </c>
      <c r="B26" s="34" t="s">
        <v>200</v>
      </c>
      <c r="C26" s="34" t="s">
        <v>238</v>
      </c>
      <c r="D26" s="34" t="s">
        <v>239</v>
      </c>
      <c r="E26" s="34" t="s">
        <v>247</v>
      </c>
    </row>
    <row r="27" spans="1:5" x14ac:dyDescent="0.2">
      <c r="A27" s="43">
        <v>1</v>
      </c>
      <c r="B27" s="43">
        <v>2</v>
      </c>
      <c r="C27" s="43">
        <v>3</v>
      </c>
      <c r="D27" s="43">
        <v>4</v>
      </c>
      <c r="E27" s="43">
        <v>5</v>
      </c>
    </row>
    <row r="28" spans="1:5" x14ac:dyDescent="0.2">
      <c r="A28" s="46">
        <v>1</v>
      </c>
      <c r="B28" s="35" t="s">
        <v>251</v>
      </c>
      <c r="C28" s="50"/>
      <c r="D28" s="44"/>
      <c r="E28" s="44"/>
    </row>
    <row r="29" spans="1:5" x14ac:dyDescent="0.2">
      <c r="A29" s="46">
        <v>2</v>
      </c>
      <c r="B29" s="35" t="s">
        <v>252</v>
      </c>
      <c r="C29" s="44"/>
      <c r="D29" s="44"/>
      <c r="E29" s="44"/>
    </row>
    <row r="30" spans="1:5" ht="28.5" x14ac:dyDescent="0.2">
      <c r="A30" s="46" t="s">
        <v>67</v>
      </c>
      <c r="B30" s="53" t="s">
        <v>430</v>
      </c>
      <c r="C30" s="44"/>
      <c r="D30" s="44"/>
      <c r="E30" s="108"/>
    </row>
    <row r="31" spans="1:5" x14ac:dyDescent="0.2">
      <c r="A31" s="210" t="s">
        <v>196</v>
      </c>
      <c r="B31" s="211"/>
      <c r="C31" s="50" t="s">
        <v>122</v>
      </c>
      <c r="D31" s="50" t="s">
        <v>122</v>
      </c>
      <c r="E31" s="136"/>
    </row>
  </sheetData>
  <mergeCells count="9">
    <mergeCell ref="A23:B23"/>
    <mergeCell ref="A25:E25"/>
    <mergeCell ref="A31:B31"/>
    <mergeCell ref="A1:E1"/>
    <mergeCell ref="A2:B2"/>
    <mergeCell ref="A4:B4"/>
    <mergeCell ref="A14:B14"/>
    <mergeCell ref="A6:E6"/>
    <mergeCell ref="A16:E16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C16" sqref="C16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4" width="21.1640625" style="42" customWidth="1"/>
    <col min="5" max="5" width="17.1640625" style="42" customWidth="1"/>
    <col min="6" max="16384" width="9.33203125" style="42"/>
  </cols>
  <sheetData>
    <row r="1" spans="1:5" ht="24" customHeight="1" x14ac:dyDescent="0.2">
      <c r="A1" s="207" t="s">
        <v>253</v>
      </c>
      <c r="B1" s="207"/>
      <c r="C1" s="207"/>
      <c r="D1" s="207"/>
      <c r="E1" s="207"/>
    </row>
    <row r="2" spans="1:5" ht="20.25" customHeight="1" x14ac:dyDescent="0.25">
      <c r="A2" s="208" t="s">
        <v>199</v>
      </c>
      <c r="B2" s="208"/>
      <c r="C2" s="45"/>
      <c r="D2" s="45"/>
      <c r="E2" s="45"/>
    </row>
    <row r="4" spans="1:5" ht="20.25" customHeight="1" x14ac:dyDescent="0.25">
      <c r="A4" s="208" t="s">
        <v>198</v>
      </c>
      <c r="B4" s="208"/>
      <c r="C4" s="49"/>
      <c r="D4" s="45"/>
      <c r="E4" s="45"/>
    </row>
    <row r="6" spans="1:5" ht="56.25" customHeight="1" x14ac:dyDescent="0.2">
      <c r="A6" s="50" t="s">
        <v>187</v>
      </c>
      <c r="B6" s="34" t="s">
        <v>19</v>
      </c>
      <c r="C6" s="34" t="s">
        <v>234</v>
      </c>
      <c r="D6" s="34" t="s">
        <v>235</v>
      </c>
      <c r="E6" s="34" t="s">
        <v>236</v>
      </c>
    </row>
    <row r="7" spans="1:5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21" customHeight="1" x14ac:dyDescent="0.2">
      <c r="A8" s="112">
        <v>0</v>
      </c>
      <c r="B8" s="113">
        <v>0</v>
      </c>
      <c r="C8" s="105">
        <v>0</v>
      </c>
      <c r="D8" s="105">
        <v>0</v>
      </c>
      <c r="E8" s="105">
        <v>0</v>
      </c>
    </row>
    <row r="9" spans="1:5" ht="21" customHeight="1" x14ac:dyDescent="0.2">
      <c r="A9" s="46"/>
      <c r="B9" s="53"/>
      <c r="C9" s="44"/>
      <c r="D9" s="44"/>
      <c r="E9" s="44"/>
    </row>
    <row r="10" spans="1:5" ht="21" customHeight="1" x14ac:dyDescent="0.2">
      <c r="A10" s="46"/>
      <c r="B10" s="47"/>
      <c r="C10" s="44"/>
      <c r="D10" s="44"/>
      <c r="E10" s="44"/>
    </row>
    <row r="11" spans="1:5" x14ac:dyDescent="0.2">
      <c r="A11" s="210" t="s">
        <v>196</v>
      </c>
      <c r="B11" s="211"/>
      <c r="C11" s="50" t="s">
        <v>122</v>
      </c>
      <c r="D11" s="50" t="s">
        <v>122</v>
      </c>
      <c r="E11" s="44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35" zoomScale="115" zoomScaleNormal="115" zoomScaleSheetLayoutView="115" workbookViewId="0">
      <selection activeCell="B18" sqref="B18:G18"/>
    </sheetView>
  </sheetViews>
  <sheetFormatPr defaultRowHeight="12.75" x14ac:dyDescent="0.2"/>
  <cols>
    <col min="1" max="1" width="52.5" style="1" customWidth="1"/>
    <col min="2" max="2" width="18.1640625" style="1" customWidth="1"/>
    <col min="3" max="3" width="22" style="1" customWidth="1"/>
    <col min="4" max="4" width="15.16406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57" x14ac:dyDescent="0.2">
      <c r="A1" s="2" t="s">
        <v>0</v>
      </c>
      <c r="B1" s="2"/>
      <c r="C1" s="2"/>
      <c r="D1" s="2"/>
      <c r="E1" s="2"/>
      <c r="F1" s="2"/>
      <c r="G1" s="2" t="s">
        <v>473</v>
      </c>
    </row>
    <row r="2" spans="1:7" ht="25.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451</v>
      </c>
    </row>
    <row r="3" spans="1:7" ht="0.75" hidden="1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61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62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390</v>
      </c>
    </row>
    <row r="7" spans="1:7" ht="14.45" customHeight="1" x14ac:dyDescent="0.2">
      <c r="A7" s="3" t="s">
        <v>0</v>
      </c>
      <c r="B7" s="177" t="s">
        <v>1</v>
      </c>
      <c r="C7" s="177"/>
      <c r="D7" s="177"/>
      <c r="E7" s="177"/>
      <c r="F7" s="3" t="s">
        <v>0</v>
      </c>
      <c r="G7" s="3" t="s">
        <v>0</v>
      </c>
    </row>
    <row r="8" spans="1:7" ht="2.25" customHeight="1" x14ac:dyDescent="0.2">
      <c r="A8" s="3" t="s">
        <v>0</v>
      </c>
      <c r="B8" s="177" t="s">
        <v>0</v>
      </c>
      <c r="C8" s="177"/>
      <c r="D8" s="177"/>
      <c r="E8" s="177"/>
      <c r="F8" s="3" t="s">
        <v>0</v>
      </c>
      <c r="G8" s="3" t="s">
        <v>0</v>
      </c>
    </row>
    <row r="9" spans="1:7" ht="13.5" customHeight="1" x14ac:dyDescent="0.2">
      <c r="A9" s="3" t="s">
        <v>0</v>
      </c>
      <c r="B9" s="177" t="s">
        <v>389</v>
      </c>
      <c r="C9" s="177"/>
      <c r="D9" s="177"/>
      <c r="E9" s="177"/>
      <c r="F9" s="3" t="s">
        <v>0</v>
      </c>
      <c r="G9" s="3" t="s">
        <v>0</v>
      </c>
    </row>
    <row r="10" spans="1:7" ht="21" hidden="1" customHeight="1" x14ac:dyDescent="0.2">
      <c r="A10" s="3" t="s">
        <v>0</v>
      </c>
      <c r="B10" s="177" t="s">
        <v>0</v>
      </c>
      <c r="C10" s="177"/>
      <c r="D10" s="177"/>
      <c r="E10" s="177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77" t="s">
        <v>476</v>
      </c>
      <c r="C11" s="177"/>
      <c r="D11" s="177"/>
      <c r="E11" s="177"/>
      <c r="F11" s="3" t="s">
        <v>0</v>
      </c>
      <c r="G11" s="3" t="s">
        <v>0</v>
      </c>
    </row>
    <row r="12" spans="1:7" ht="18" customHeight="1" x14ac:dyDescent="0.2">
      <c r="A12" s="3" t="s">
        <v>0</v>
      </c>
      <c r="B12" s="178" t="s">
        <v>0</v>
      </c>
      <c r="C12" s="178"/>
      <c r="D12" s="178"/>
      <c r="E12" s="178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78" t="s">
        <v>503</v>
      </c>
      <c r="C13" s="178"/>
      <c r="D13" s="178"/>
      <c r="E13" s="178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78" t="s">
        <v>502</v>
      </c>
      <c r="C14" s="178"/>
      <c r="D14" s="178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2</v>
      </c>
      <c r="B15" s="176" t="s">
        <v>459</v>
      </c>
      <c r="C15" s="176"/>
      <c r="D15" s="176"/>
      <c r="E15" s="176"/>
      <c r="F15" s="176"/>
      <c r="G15" s="176"/>
    </row>
    <row r="16" spans="1:7" ht="41.25" customHeight="1" x14ac:dyDescent="0.2">
      <c r="A16" s="3" t="s">
        <v>65</v>
      </c>
      <c r="B16" s="176" t="s">
        <v>460</v>
      </c>
      <c r="C16" s="176"/>
      <c r="D16" s="176"/>
      <c r="E16" s="176"/>
      <c r="F16" s="176"/>
      <c r="G16" s="176"/>
    </row>
    <row r="17" spans="1:7" ht="21" customHeight="1" x14ac:dyDescent="0.2">
      <c r="A17" s="3" t="s">
        <v>3</v>
      </c>
      <c r="B17" s="176" t="s">
        <v>461</v>
      </c>
      <c r="C17" s="176"/>
      <c r="D17" s="176"/>
      <c r="E17" s="176"/>
      <c r="F17" s="176"/>
      <c r="G17" s="176"/>
    </row>
    <row r="18" spans="1:7" ht="21.6" customHeight="1" x14ac:dyDescent="0.2">
      <c r="A18" s="3"/>
      <c r="B18" s="179" t="s">
        <v>0</v>
      </c>
      <c r="C18" s="179"/>
      <c r="D18" s="179"/>
      <c r="E18" s="179"/>
      <c r="F18" s="179"/>
      <c r="G18" s="179"/>
    </row>
    <row r="19" spans="1:7" ht="28.9" customHeight="1" x14ac:dyDescent="0.2">
      <c r="A19" s="3" t="s">
        <v>4</v>
      </c>
      <c r="B19" s="176" t="s">
        <v>63</v>
      </c>
      <c r="C19" s="176"/>
      <c r="D19" s="4">
        <v>3224004110</v>
      </c>
      <c r="E19" s="179" t="s">
        <v>5</v>
      </c>
      <c r="F19" s="179"/>
      <c r="G19" s="4">
        <v>322401001</v>
      </c>
    </row>
    <row r="20" spans="1:7" ht="10.5" customHeight="1" x14ac:dyDescent="0.2">
      <c r="A20" s="3" t="s">
        <v>0</v>
      </c>
      <c r="B20" s="179" t="s">
        <v>0</v>
      </c>
      <c r="C20" s="179"/>
      <c r="D20" s="3" t="s">
        <v>0</v>
      </c>
      <c r="E20" s="179" t="s">
        <v>0</v>
      </c>
      <c r="F20" s="179"/>
      <c r="G20" s="3" t="s">
        <v>0</v>
      </c>
    </row>
    <row r="21" spans="1:7" ht="23.25" customHeight="1" x14ac:dyDescent="0.2">
      <c r="A21" s="3" t="s">
        <v>6</v>
      </c>
      <c r="B21" s="176" t="s">
        <v>64</v>
      </c>
      <c r="C21" s="176"/>
      <c r="D21" s="176"/>
      <c r="E21" s="176"/>
      <c r="F21" s="176"/>
      <c r="G21" s="176"/>
    </row>
    <row r="22" spans="1:7" ht="29.25" customHeight="1" x14ac:dyDescent="0.2">
      <c r="A22" s="3" t="s">
        <v>0</v>
      </c>
      <c r="B22" s="179" t="s">
        <v>398</v>
      </c>
      <c r="C22" s="179"/>
      <c r="D22" s="179"/>
      <c r="E22" s="179"/>
      <c r="F22" s="179"/>
      <c r="G22" s="179"/>
    </row>
    <row r="23" spans="1:7" ht="27" customHeight="1" x14ac:dyDescent="0.2">
      <c r="A23" s="3" t="s">
        <v>7</v>
      </c>
      <c r="B23" s="101"/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  <row r="24" spans="1:7" ht="77.25" x14ac:dyDescent="0.2">
      <c r="B24" s="101" t="s">
        <v>392</v>
      </c>
    </row>
    <row r="25" spans="1:7" ht="14.25" x14ac:dyDescent="0.2">
      <c r="B25" s="101"/>
    </row>
    <row r="26" spans="1:7" ht="14.25" x14ac:dyDescent="0.2">
      <c r="B26" s="101"/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6:G16"/>
    <mergeCell ref="B7:E7"/>
    <mergeCell ref="B8:E8"/>
    <mergeCell ref="B9:E9"/>
    <mergeCell ref="B10:E10"/>
    <mergeCell ref="B11:E11"/>
    <mergeCell ref="B12:E12"/>
    <mergeCell ref="B13:E13"/>
    <mergeCell ref="B14:D14"/>
    <mergeCell ref="B15:G15"/>
  </mergeCells>
  <phoneticPr fontId="0" type="noConversion"/>
  <printOptions horizontalCentered="1"/>
  <pageMargins left="0.19685039370078741" right="0" top="0.39370078740157483" bottom="0.39370078740157483" header="0.31496062992125984" footer="0.31496062992125984"/>
  <pageSetup paperSize="9" scale="9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12" zoomScale="115" zoomScaleNormal="115" workbookViewId="0">
      <selection activeCell="G27" sqref="G27"/>
    </sheetView>
  </sheetViews>
  <sheetFormatPr defaultRowHeight="14.25" x14ac:dyDescent="0.2"/>
  <cols>
    <col min="1" max="1" width="9.33203125" style="42"/>
    <col min="2" max="2" width="41.1640625" style="42" customWidth="1"/>
    <col min="3" max="3" width="25" style="42" customWidth="1"/>
    <col min="4" max="4" width="21.1640625" style="42" customWidth="1"/>
    <col min="5" max="5" width="17.1640625" style="42" customWidth="1"/>
    <col min="6" max="6" width="14" style="42" bestFit="1" customWidth="1"/>
    <col min="7" max="16384" width="9.33203125" style="42"/>
  </cols>
  <sheetData>
    <row r="1" spans="1:5" ht="24" customHeight="1" x14ac:dyDescent="0.2">
      <c r="A1" s="207" t="s">
        <v>254</v>
      </c>
      <c r="B1" s="207"/>
      <c r="C1" s="207"/>
      <c r="D1" s="207"/>
      <c r="E1" s="207"/>
    </row>
    <row r="2" spans="1:5" ht="20.25" customHeight="1" x14ac:dyDescent="0.25">
      <c r="A2" s="208" t="s">
        <v>199</v>
      </c>
      <c r="B2" s="208"/>
      <c r="C2" s="116" t="s">
        <v>470</v>
      </c>
      <c r="D2" s="45"/>
      <c r="E2" s="45"/>
    </row>
    <row r="4" spans="1:5" ht="20.25" customHeight="1" x14ac:dyDescent="0.25">
      <c r="A4" s="208" t="s">
        <v>198</v>
      </c>
      <c r="B4" s="208"/>
      <c r="C4" s="49" t="s">
        <v>411</v>
      </c>
      <c r="D4" s="45"/>
      <c r="E4" s="45"/>
    </row>
    <row r="6" spans="1:5" ht="56.25" customHeight="1" x14ac:dyDescent="0.2">
      <c r="A6" s="50" t="s">
        <v>187</v>
      </c>
      <c r="B6" s="34" t="s">
        <v>19</v>
      </c>
      <c r="C6" s="34" t="s">
        <v>234</v>
      </c>
      <c r="D6" s="34" t="s">
        <v>235</v>
      </c>
      <c r="E6" s="34" t="s">
        <v>236</v>
      </c>
    </row>
    <row r="7" spans="1:5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68.25" customHeight="1" x14ac:dyDescent="0.2">
      <c r="A8" s="46">
        <v>1</v>
      </c>
      <c r="B8" s="47" t="s">
        <v>481</v>
      </c>
      <c r="C8" s="108">
        <f>E8/D8</f>
        <v>1113.1106666666667</v>
      </c>
      <c r="D8" s="108">
        <v>15</v>
      </c>
      <c r="E8" s="108">
        <v>16696.66</v>
      </c>
    </row>
    <row r="9" spans="1:5" ht="21" customHeight="1" x14ac:dyDescent="0.2">
      <c r="A9" s="46"/>
      <c r="B9" s="53"/>
      <c r="C9" s="44"/>
      <c r="D9" s="44"/>
      <c r="E9" s="108"/>
    </row>
    <row r="10" spans="1:5" ht="21" customHeight="1" x14ac:dyDescent="0.2">
      <c r="A10" s="46"/>
      <c r="B10" s="47"/>
      <c r="C10" s="44"/>
      <c r="D10" s="44"/>
      <c r="E10" s="108"/>
    </row>
    <row r="11" spans="1:5" x14ac:dyDescent="0.2">
      <c r="A11" s="210" t="s">
        <v>196</v>
      </c>
      <c r="B11" s="211"/>
      <c r="C11" s="50" t="s">
        <v>122</v>
      </c>
      <c r="D11" s="50" t="s">
        <v>122</v>
      </c>
      <c r="E11" s="110">
        <f>E8</f>
        <v>16696.66</v>
      </c>
    </row>
    <row r="16" spans="1:5" x14ac:dyDescent="0.2">
      <c r="A16" s="207" t="s">
        <v>471</v>
      </c>
      <c r="B16" s="207"/>
      <c r="C16" s="207"/>
      <c r="D16" s="207"/>
      <c r="E16" s="207"/>
    </row>
    <row r="17" spans="1:5" x14ac:dyDescent="0.25">
      <c r="A17" s="208" t="s">
        <v>199</v>
      </c>
      <c r="B17" s="208"/>
      <c r="C17" s="116" t="s">
        <v>472</v>
      </c>
      <c r="D17" s="45"/>
      <c r="E17" s="45"/>
    </row>
    <row r="19" spans="1:5" x14ac:dyDescent="0.25">
      <c r="A19" s="208" t="s">
        <v>198</v>
      </c>
      <c r="B19" s="208"/>
      <c r="C19" s="49" t="s">
        <v>411</v>
      </c>
      <c r="D19" s="45"/>
      <c r="E19" s="45"/>
    </row>
    <row r="21" spans="1:5" ht="42.75" x14ac:dyDescent="0.2">
      <c r="A21" s="50" t="s">
        <v>187</v>
      </c>
      <c r="B21" s="34" t="s">
        <v>19</v>
      </c>
      <c r="C21" s="34" t="s">
        <v>234</v>
      </c>
      <c r="D21" s="34" t="s">
        <v>235</v>
      </c>
      <c r="E21" s="34" t="s">
        <v>236</v>
      </c>
    </row>
    <row r="22" spans="1:5" x14ac:dyDescent="0.2">
      <c r="A22" s="43">
        <v>1</v>
      </c>
      <c r="B22" s="43">
        <v>2</v>
      </c>
      <c r="C22" s="43">
        <v>3</v>
      </c>
      <c r="D22" s="43">
        <v>4</v>
      </c>
      <c r="E22" s="43">
        <v>5</v>
      </c>
    </row>
    <row r="23" spans="1:5" ht="67.5" customHeight="1" x14ac:dyDescent="0.2">
      <c r="A23" s="46">
        <v>1</v>
      </c>
      <c r="B23" s="47" t="s">
        <v>481</v>
      </c>
      <c r="C23" s="108">
        <f>E23/D23</f>
        <v>840.39833333333343</v>
      </c>
      <c r="D23" s="108">
        <v>6</v>
      </c>
      <c r="E23" s="108">
        <v>5042.3900000000003</v>
      </c>
    </row>
    <row r="24" spans="1:5" x14ac:dyDescent="0.2">
      <c r="A24" s="46"/>
      <c r="B24" s="53"/>
      <c r="C24" s="44"/>
      <c r="D24" s="44"/>
      <c r="E24" s="108"/>
    </row>
    <row r="25" spans="1:5" x14ac:dyDescent="0.2">
      <c r="A25" s="46"/>
      <c r="B25" s="47"/>
      <c r="C25" s="44"/>
      <c r="D25" s="44"/>
      <c r="E25" s="108"/>
    </row>
    <row r="26" spans="1:5" x14ac:dyDescent="0.2">
      <c r="A26" s="210" t="s">
        <v>196</v>
      </c>
      <c r="B26" s="211"/>
      <c r="C26" s="50" t="s">
        <v>122</v>
      </c>
      <c r="D26" s="50" t="s">
        <v>122</v>
      </c>
      <c r="E26" s="110">
        <f>E23</f>
        <v>5042.3900000000003</v>
      </c>
    </row>
  </sheetData>
  <mergeCells count="8">
    <mergeCell ref="A17:B17"/>
    <mergeCell ref="A19:B19"/>
    <mergeCell ref="A26:B26"/>
    <mergeCell ref="A1:E1"/>
    <mergeCell ref="A2:B2"/>
    <mergeCell ref="A4:B4"/>
    <mergeCell ref="A11:B11"/>
    <mergeCell ref="A16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115" zoomScaleNormal="115" zoomScaleSheetLayoutView="145" workbookViewId="0">
      <selection activeCell="G16" sqref="G16"/>
    </sheetView>
  </sheetViews>
  <sheetFormatPr defaultRowHeight="14.25" x14ac:dyDescent="0.2"/>
  <cols>
    <col min="1" max="1" width="9.33203125" style="42"/>
    <col min="2" max="2" width="41.1640625" style="42" customWidth="1"/>
    <col min="3" max="6" width="20.1640625" style="42" customWidth="1"/>
    <col min="7" max="7" width="14" style="42" bestFit="1" customWidth="1"/>
    <col min="8" max="16384" width="9.33203125" style="42"/>
  </cols>
  <sheetData>
    <row r="1" spans="1:6" ht="24" customHeight="1" x14ac:dyDescent="0.2">
      <c r="A1" s="207" t="s">
        <v>255</v>
      </c>
      <c r="B1" s="207"/>
      <c r="C1" s="207"/>
      <c r="D1" s="207"/>
      <c r="E1" s="207"/>
      <c r="F1" s="207"/>
    </row>
    <row r="2" spans="1:6" ht="20.25" customHeight="1" x14ac:dyDescent="0.25">
      <c r="A2" s="208" t="s">
        <v>199</v>
      </c>
      <c r="B2" s="208"/>
      <c r="C2" s="117">
        <v>244</v>
      </c>
      <c r="D2" s="45"/>
      <c r="E2" s="45"/>
      <c r="F2" s="45"/>
    </row>
    <row r="4" spans="1:6" ht="20.25" customHeight="1" x14ac:dyDescent="0.25">
      <c r="A4" s="208" t="s">
        <v>198</v>
      </c>
      <c r="B4" s="208"/>
      <c r="C4" s="49" t="s">
        <v>412</v>
      </c>
      <c r="D4" s="45"/>
      <c r="E4" s="45"/>
      <c r="F4" s="45"/>
    </row>
    <row r="6" spans="1:6" ht="20.25" customHeight="1" x14ac:dyDescent="0.2">
      <c r="A6" s="209" t="s">
        <v>262</v>
      </c>
      <c r="B6" s="209"/>
      <c r="C6" s="209"/>
      <c r="D6" s="209"/>
      <c r="E6" s="209"/>
      <c r="F6" s="209"/>
    </row>
    <row r="7" spans="1:6" ht="56.25" customHeight="1" x14ac:dyDescent="0.2">
      <c r="A7" s="50" t="s">
        <v>187</v>
      </c>
      <c r="B7" s="34" t="s">
        <v>200</v>
      </c>
      <c r="C7" s="34" t="s">
        <v>256</v>
      </c>
      <c r="D7" s="34" t="s">
        <v>257</v>
      </c>
      <c r="E7" s="34" t="s">
        <v>258</v>
      </c>
      <c r="F7" s="34" t="s">
        <v>205</v>
      </c>
    </row>
    <row r="8" spans="1:6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</row>
    <row r="9" spans="1:6" ht="21" customHeight="1" x14ac:dyDescent="0.2">
      <c r="A9" s="46"/>
      <c r="B9" s="54" t="s">
        <v>259</v>
      </c>
      <c r="C9" s="105">
        <v>2</v>
      </c>
      <c r="D9" s="105">
        <v>12</v>
      </c>
      <c r="E9" s="105">
        <f>F9/D9/C9</f>
        <v>461.79166666666669</v>
      </c>
      <c r="F9" s="105">
        <v>11083</v>
      </c>
    </row>
    <row r="10" spans="1:6" ht="45.75" customHeight="1" x14ac:dyDescent="0.2">
      <c r="A10" s="46"/>
      <c r="B10" s="54" t="s">
        <v>260</v>
      </c>
      <c r="C10" s="105"/>
      <c r="D10" s="105"/>
      <c r="E10" s="105"/>
      <c r="F10" s="105"/>
    </row>
    <row r="11" spans="1:6" ht="21" customHeight="1" x14ac:dyDescent="0.2">
      <c r="A11" s="46"/>
      <c r="B11" s="54" t="s">
        <v>261</v>
      </c>
      <c r="C11" s="105">
        <v>1</v>
      </c>
      <c r="D11" s="105">
        <v>12</v>
      </c>
      <c r="E11" s="105">
        <f>F11/D11/C11</f>
        <v>0</v>
      </c>
      <c r="F11" s="105"/>
    </row>
    <row r="12" spans="1:6" ht="21" customHeight="1" x14ac:dyDescent="0.2">
      <c r="A12" s="46"/>
      <c r="B12" s="54" t="s">
        <v>67</v>
      </c>
      <c r="C12" s="44"/>
      <c r="D12" s="44"/>
      <c r="E12" s="44"/>
      <c r="F12" s="108"/>
    </row>
    <row r="13" spans="1:6" x14ac:dyDescent="0.2">
      <c r="A13" s="210" t="s">
        <v>196</v>
      </c>
      <c r="B13" s="211"/>
      <c r="C13" s="50" t="s">
        <v>122</v>
      </c>
      <c r="D13" s="50" t="s">
        <v>122</v>
      </c>
      <c r="E13" s="50" t="s">
        <v>122</v>
      </c>
      <c r="F13" s="119">
        <f>F9+F11</f>
        <v>11083</v>
      </c>
    </row>
    <row r="14" spans="1:6" x14ac:dyDescent="0.2">
      <c r="B14" s="42" t="s">
        <v>479</v>
      </c>
      <c r="F14" s="120"/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E12" sqref="E12"/>
    </sheetView>
  </sheetViews>
  <sheetFormatPr defaultRowHeight="14.25" x14ac:dyDescent="0.2"/>
  <cols>
    <col min="1" max="1" width="9.33203125" style="42"/>
    <col min="2" max="2" width="41.1640625" style="42" customWidth="1"/>
    <col min="3" max="5" width="20.1640625" style="42" customWidth="1"/>
    <col min="6" max="16384" width="9.33203125" style="42"/>
  </cols>
  <sheetData>
    <row r="1" spans="1:5" ht="24" customHeight="1" x14ac:dyDescent="0.2">
      <c r="A1" s="207" t="s">
        <v>255</v>
      </c>
      <c r="B1" s="207"/>
      <c r="C1" s="207"/>
      <c r="D1" s="207"/>
      <c r="E1" s="207"/>
    </row>
    <row r="2" spans="1:5" ht="20.25" customHeight="1" x14ac:dyDescent="0.25">
      <c r="A2" s="208" t="s">
        <v>199</v>
      </c>
      <c r="B2" s="208"/>
      <c r="C2" s="45"/>
      <c r="D2" s="45"/>
      <c r="E2" s="45"/>
    </row>
    <row r="4" spans="1:5" ht="20.25" customHeight="1" x14ac:dyDescent="0.25">
      <c r="A4" s="208" t="s">
        <v>198</v>
      </c>
      <c r="B4" s="208"/>
      <c r="C4" s="49"/>
      <c r="D4" s="45"/>
      <c r="E4" s="45"/>
    </row>
    <row r="6" spans="1:5" ht="20.25" customHeight="1" x14ac:dyDescent="0.2">
      <c r="A6" s="209" t="s">
        <v>263</v>
      </c>
      <c r="B6" s="209"/>
      <c r="C6" s="209"/>
      <c r="D6" s="209"/>
      <c r="E6" s="209"/>
    </row>
    <row r="7" spans="1:5" ht="56.25" customHeight="1" x14ac:dyDescent="0.2">
      <c r="A7" s="50" t="s">
        <v>187</v>
      </c>
      <c r="B7" s="34" t="s">
        <v>200</v>
      </c>
      <c r="C7" s="34" t="s">
        <v>266</v>
      </c>
      <c r="D7" s="34" t="s">
        <v>267</v>
      </c>
      <c r="E7" s="34" t="s">
        <v>268</v>
      </c>
    </row>
    <row r="8" spans="1: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ht="34.5" customHeight="1" x14ac:dyDescent="0.2">
      <c r="A9" s="46"/>
      <c r="B9" s="54" t="s">
        <v>264</v>
      </c>
      <c r="C9" s="44"/>
      <c r="D9" s="44"/>
      <c r="E9" s="108">
        <v>0</v>
      </c>
    </row>
    <row r="10" spans="1:5" ht="45.75" customHeight="1" x14ac:dyDescent="0.2">
      <c r="A10" s="46"/>
      <c r="B10" s="54" t="s">
        <v>265</v>
      </c>
      <c r="C10" s="44"/>
      <c r="D10" s="44"/>
      <c r="E10" s="108">
        <v>0</v>
      </c>
    </row>
    <row r="11" spans="1:5" ht="21" customHeight="1" x14ac:dyDescent="0.2">
      <c r="A11" s="46"/>
      <c r="B11" s="54" t="s">
        <v>67</v>
      </c>
      <c r="C11" s="44"/>
      <c r="D11" s="44"/>
      <c r="E11" s="44">
        <v>29700</v>
      </c>
    </row>
    <row r="12" spans="1:5" x14ac:dyDescent="0.2">
      <c r="A12" s="210" t="s">
        <v>196</v>
      </c>
      <c r="B12" s="211"/>
      <c r="C12" s="50" t="s">
        <v>122</v>
      </c>
      <c r="D12" s="50" t="s">
        <v>122</v>
      </c>
      <c r="E12" s="138">
        <f>E9+E10+E11</f>
        <v>29700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7" zoomScale="115" zoomScaleNormal="115" workbookViewId="0">
      <selection activeCell="G21" sqref="G21"/>
    </sheetView>
  </sheetViews>
  <sheetFormatPr defaultRowHeight="14.25" x14ac:dyDescent="0.2"/>
  <cols>
    <col min="1" max="1" width="9.33203125" style="42"/>
    <col min="2" max="2" width="41.1640625" style="42" customWidth="1"/>
    <col min="3" max="5" width="20.1640625" style="42" customWidth="1"/>
    <col min="6" max="6" width="19.33203125" style="42" customWidth="1"/>
    <col min="7" max="7" width="17.1640625" style="42" bestFit="1" customWidth="1"/>
    <col min="8" max="16384" width="9.33203125" style="42"/>
  </cols>
  <sheetData>
    <row r="1" spans="1:6" ht="24" customHeight="1" x14ac:dyDescent="0.2">
      <c r="A1" s="207" t="s">
        <v>255</v>
      </c>
      <c r="B1" s="207"/>
      <c r="C1" s="207"/>
      <c r="D1" s="207"/>
      <c r="E1" s="207"/>
      <c r="F1" s="207"/>
    </row>
    <row r="2" spans="1:6" ht="20.25" customHeight="1" x14ac:dyDescent="0.25">
      <c r="A2" s="208" t="s">
        <v>199</v>
      </c>
      <c r="B2" s="208"/>
      <c r="C2" s="117">
        <v>244</v>
      </c>
      <c r="D2" s="45"/>
      <c r="E2" s="45"/>
      <c r="F2" s="45"/>
    </row>
    <row r="4" spans="1:6" ht="20.25" customHeight="1" x14ac:dyDescent="0.25">
      <c r="A4" s="208" t="s">
        <v>198</v>
      </c>
      <c r="B4" s="208"/>
      <c r="C4" s="49" t="s">
        <v>412</v>
      </c>
      <c r="D4" s="45"/>
      <c r="E4" s="45"/>
      <c r="F4" s="45"/>
    </row>
    <row r="6" spans="1:6" ht="20.25" customHeight="1" x14ac:dyDescent="0.2">
      <c r="A6" s="209" t="s">
        <v>278</v>
      </c>
      <c r="B6" s="209"/>
      <c r="C6" s="209"/>
      <c r="D6" s="209"/>
      <c r="E6" s="209"/>
      <c r="F6" s="209"/>
    </row>
    <row r="7" spans="1:6" ht="56.25" customHeight="1" x14ac:dyDescent="0.2">
      <c r="A7" s="50" t="s">
        <v>187</v>
      </c>
      <c r="B7" s="34" t="s">
        <v>19</v>
      </c>
      <c r="C7" s="34" t="s">
        <v>269</v>
      </c>
      <c r="D7" s="34" t="s">
        <v>270</v>
      </c>
      <c r="E7" s="34" t="s">
        <v>271</v>
      </c>
      <c r="F7" s="34" t="s">
        <v>272</v>
      </c>
    </row>
    <row r="8" spans="1:6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</row>
    <row r="9" spans="1:6" ht="22.5" customHeight="1" x14ac:dyDescent="0.2">
      <c r="A9" s="51"/>
      <c r="B9" s="55" t="s">
        <v>273</v>
      </c>
      <c r="C9" s="108">
        <v>29787</v>
      </c>
      <c r="D9" s="123">
        <f>F9/E9/C9</f>
        <v>7.9742927163815462</v>
      </c>
      <c r="E9" s="108">
        <v>1.05</v>
      </c>
      <c r="F9" s="122">
        <v>249406.77</v>
      </c>
    </row>
    <row r="10" spans="1:6" ht="21" customHeight="1" x14ac:dyDescent="0.2">
      <c r="A10" s="46"/>
      <c r="B10" s="54" t="s">
        <v>67</v>
      </c>
      <c r="C10" s="108"/>
      <c r="D10" s="108"/>
      <c r="E10" s="108"/>
      <c r="F10" s="108"/>
    </row>
    <row r="11" spans="1:6" ht="21" customHeight="1" x14ac:dyDescent="0.2">
      <c r="A11" s="46"/>
      <c r="B11" s="55" t="s">
        <v>274</v>
      </c>
      <c r="C11" s="108">
        <v>474.24099999999999</v>
      </c>
      <c r="D11" s="108">
        <f>F11/E11/C11</f>
        <v>2350.3064596150175</v>
      </c>
      <c r="E11" s="108">
        <v>1.05</v>
      </c>
      <c r="F11" s="108">
        <v>1170342.27</v>
      </c>
    </row>
    <row r="12" spans="1:6" ht="21" customHeight="1" x14ac:dyDescent="0.2">
      <c r="A12" s="46"/>
      <c r="B12" s="55"/>
      <c r="C12" s="108"/>
      <c r="D12" s="108"/>
      <c r="E12" s="108"/>
      <c r="F12" s="108"/>
    </row>
    <row r="13" spans="1:6" ht="21" customHeight="1" x14ac:dyDescent="0.2">
      <c r="A13" s="46"/>
      <c r="B13" s="55" t="s">
        <v>428</v>
      </c>
      <c r="C13" s="108"/>
      <c r="D13" s="168"/>
      <c r="E13" s="108"/>
      <c r="F13" s="122"/>
    </row>
    <row r="14" spans="1:6" ht="21" customHeight="1" x14ac:dyDescent="0.2">
      <c r="A14" s="46"/>
      <c r="B14" s="54" t="s">
        <v>67</v>
      </c>
      <c r="C14" s="108"/>
      <c r="D14" s="108"/>
      <c r="E14" s="108"/>
      <c r="F14" s="108"/>
    </row>
    <row r="15" spans="1:6" ht="21" customHeight="1" x14ac:dyDescent="0.2">
      <c r="A15" s="46"/>
      <c r="B15" s="55" t="s">
        <v>275</v>
      </c>
      <c r="C15" s="108"/>
      <c r="D15" s="108"/>
      <c r="E15" s="108"/>
      <c r="F15" s="108"/>
    </row>
    <row r="16" spans="1:6" ht="21" customHeight="1" x14ac:dyDescent="0.2">
      <c r="A16" s="46"/>
      <c r="B16" s="54" t="s">
        <v>67</v>
      </c>
      <c r="C16" s="108"/>
      <c r="D16" s="108"/>
      <c r="E16" s="108"/>
      <c r="F16" s="108"/>
    </row>
    <row r="17" spans="1:6" ht="21" customHeight="1" x14ac:dyDescent="0.2">
      <c r="A17" s="46"/>
      <c r="B17" s="55" t="s">
        <v>276</v>
      </c>
      <c r="C17" s="108"/>
      <c r="D17" s="108"/>
      <c r="E17" s="108">
        <v>1.05</v>
      </c>
      <c r="F17" s="108">
        <v>40002.959999999999</v>
      </c>
    </row>
    <row r="18" spans="1:6" ht="21" customHeight="1" x14ac:dyDescent="0.2">
      <c r="A18" s="46"/>
      <c r="B18" s="54" t="s">
        <v>67</v>
      </c>
      <c r="C18" s="108"/>
      <c r="D18" s="108"/>
      <c r="E18" s="108"/>
      <c r="F18" s="108"/>
    </row>
    <row r="19" spans="1:6" ht="21" customHeight="1" x14ac:dyDescent="0.2">
      <c r="A19" s="46"/>
      <c r="B19" s="55" t="s">
        <v>277</v>
      </c>
      <c r="C19" s="108"/>
      <c r="D19" s="108"/>
      <c r="E19" s="108"/>
      <c r="F19" s="108"/>
    </row>
    <row r="20" spans="1:6" ht="21" customHeight="1" x14ac:dyDescent="0.2">
      <c r="A20" s="46"/>
      <c r="B20" s="54" t="s">
        <v>67</v>
      </c>
      <c r="C20" s="108"/>
      <c r="D20" s="108"/>
      <c r="E20" s="108"/>
      <c r="F20" s="108"/>
    </row>
    <row r="21" spans="1:6" x14ac:dyDescent="0.2">
      <c r="A21" s="210" t="s">
        <v>196</v>
      </c>
      <c r="B21" s="211"/>
      <c r="C21" s="50" t="s">
        <v>122</v>
      </c>
      <c r="D21" s="50" t="s">
        <v>122</v>
      </c>
      <c r="E21" s="50" t="s">
        <v>122</v>
      </c>
      <c r="F21" s="137">
        <f>F9+F11+F13+F15+F17+F19</f>
        <v>1459752</v>
      </c>
    </row>
    <row r="22" spans="1:6" x14ac:dyDescent="0.2">
      <c r="B22" s="42" t="s">
        <v>478</v>
      </c>
      <c r="F22" s="135"/>
    </row>
  </sheetData>
  <mergeCells count="5">
    <mergeCell ref="A2:B2"/>
    <mergeCell ref="A4:B4"/>
    <mergeCell ref="A21:B21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F16" sqref="F16"/>
    </sheetView>
  </sheetViews>
  <sheetFormatPr defaultRowHeight="14.25" x14ac:dyDescent="0.2"/>
  <cols>
    <col min="1" max="1" width="9.33203125" style="42"/>
    <col min="2" max="2" width="41.1640625" style="42" customWidth="1"/>
    <col min="3" max="5" width="20.1640625" style="42" customWidth="1"/>
    <col min="6" max="16384" width="9.33203125" style="42"/>
  </cols>
  <sheetData>
    <row r="1" spans="1:5" ht="24" customHeight="1" x14ac:dyDescent="0.2">
      <c r="A1" s="207" t="s">
        <v>255</v>
      </c>
      <c r="B1" s="207"/>
      <c r="C1" s="207"/>
      <c r="D1" s="207"/>
      <c r="E1" s="207"/>
    </row>
    <row r="2" spans="1:5" ht="20.25" customHeight="1" x14ac:dyDescent="0.25">
      <c r="A2" s="208" t="s">
        <v>199</v>
      </c>
      <c r="B2" s="208"/>
      <c r="C2" s="45"/>
      <c r="D2" s="45"/>
      <c r="E2" s="45"/>
    </row>
    <row r="4" spans="1:5" ht="20.25" customHeight="1" x14ac:dyDescent="0.25">
      <c r="A4" s="208" t="s">
        <v>198</v>
      </c>
      <c r="B4" s="208"/>
      <c r="C4" s="49"/>
      <c r="D4" s="45"/>
      <c r="E4" s="45"/>
    </row>
    <row r="6" spans="1:5" ht="20.25" customHeight="1" x14ac:dyDescent="0.2">
      <c r="A6" s="209" t="s">
        <v>297</v>
      </c>
      <c r="B6" s="209"/>
      <c r="C6" s="209"/>
      <c r="D6" s="209"/>
      <c r="E6" s="209"/>
    </row>
    <row r="7" spans="1:5" ht="56.25" customHeight="1" x14ac:dyDescent="0.2">
      <c r="A7" s="50" t="s">
        <v>187</v>
      </c>
      <c r="B7" s="34" t="s">
        <v>19</v>
      </c>
      <c r="C7" s="34" t="s">
        <v>279</v>
      </c>
      <c r="D7" s="34" t="s">
        <v>280</v>
      </c>
      <c r="E7" s="34" t="s">
        <v>281</v>
      </c>
    </row>
    <row r="8" spans="1: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ht="24.75" customHeight="1" x14ac:dyDescent="0.2">
      <c r="A9" s="46"/>
      <c r="B9" s="54" t="s">
        <v>282</v>
      </c>
      <c r="C9" s="50" t="s">
        <v>122</v>
      </c>
      <c r="D9" s="50" t="s">
        <v>122</v>
      </c>
      <c r="E9" s="108">
        <v>0</v>
      </c>
    </row>
    <row r="10" spans="1:5" ht="20.25" customHeight="1" x14ac:dyDescent="0.2">
      <c r="A10" s="46"/>
      <c r="B10" s="54" t="s">
        <v>67</v>
      </c>
      <c r="C10" s="44"/>
      <c r="D10" s="44"/>
      <c r="E10" s="108">
        <v>0</v>
      </c>
    </row>
    <row r="11" spans="1:5" ht="20.25" customHeight="1" x14ac:dyDescent="0.2">
      <c r="A11" s="46"/>
      <c r="B11" s="54" t="s">
        <v>283</v>
      </c>
      <c r="C11" s="50">
        <v>12</v>
      </c>
      <c r="D11" s="50">
        <v>4000</v>
      </c>
      <c r="E11" s="108">
        <f>C11*D11</f>
        <v>48000</v>
      </c>
    </row>
    <row r="12" spans="1:5" ht="21" customHeight="1" x14ac:dyDescent="0.2">
      <c r="A12" s="46"/>
      <c r="B12" s="54" t="s">
        <v>67</v>
      </c>
      <c r="C12" s="44"/>
      <c r="D12" s="44"/>
      <c r="E12" s="108"/>
    </row>
    <row r="13" spans="1:5" x14ac:dyDescent="0.2">
      <c r="A13" s="210" t="s">
        <v>196</v>
      </c>
      <c r="B13" s="211"/>
      <c r="C13" s="50" t="s">
        <v>122</v>
      </c>
      <c r="D13" s="50" t="s">
        <v>122</v>
      </c>
      <c r="E13" s="138">
        <f>E9+E11</f>
        <v>48000</v>
      </c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22" zoomScale="115" zoomScaleNormal="115" workbookViewId="0">
      <selection activeCell="I29" sqref="I29"/>
    </sheetView>
  </sheetViews>
  <sheetFormatPr defaultRowHeight="14.25" x14ac:dyDescent="0.2"/>
  <cols>
    <col min="1" max="1" width="9.33203125" style="42"/>
    <col min="2" max="2" width="41.1640625" style="42" customWidth="1"/>
    <col min="3" max="5" width="20.1640625" style="42" customWidth="1"/>
    <col min="6" max="6" width="14" style="42" bestFit="1" customWidth="1"/>
    <col min="7" max="16384" width="9.33203125" style="42"/>
  </cols>
  <sheetData>
    <row r="1" spans="1:5" ht="24" customHeight="1" x14ac:dyDescent="0.2">
      <c r="A1" s="207" t="s">
        <v>255</v>
      </c>
      <c r="B1" s="207"/>
      <c r="C1" s="207"/>
      <c r="D1" s="207"/>
      <c r="E1" s="207"/>
    </row>
    <row r="2" spans="1:5" ht="20.25" customHeight="1" x14ac:dyDescent="0.25">
      <c r="A2" s="208" t="s">
        <v>432</v>
      </c>
      <c r="B2" s="208"/>
      <c r="C2" s="116" t="s">
        <v>433</v>
      </c>
      <c r="D2" s="45"/>
      <c r="E2" s="45"/>
    </row>
    <row r="4" spans="1:5" ht="20.25" customHeight="1" x14ac:dyDescent="0.25">
      <c r="A4" s="208" t="s">
        <v>198</v>
      </c>
      <c r="B4" s="208"/>
      <c r="C4" s="49" t="s">
        <v>412</v>
      </c>
      <c r="D4" s="45"/>
      <c r="E4" s="45"/>
    </row>
    <row r="6" spans="1:5" ht="20.25" customHeight="1" x14ac:dyDescent="0.2">
      <c r="A6" s="209" t="s">
        <v>298</v>
      </c>
      <c r="B6" s="209"/>
      <c r="C6" s="209"/>
      <c r="D6" s="209"/>
      <c r="E6" s="209"/>
    </row>
    <row r="7" spans="1:5" ht="56.25" customHeight="1" x14ac:dyDescent="0.2">
      <c r="A7" s="50" t="s">
        <v>187</v>
      </c>
      <c r="B7" s="34" t="s">
        <v>200</v>
      </c>
      <c r="C7" s="34" t="s">
        <v>284</v>
      </c>
      <c r="D7" s="34" t="s">
        <v>285</v>
      </c>
      <c r="E7" s="34" t="s">
        <v>286</v>
      </c>
    </row>
    <row r="8" spans="1: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ht="32.25" customHeight="1" x14ac:dyDescent="0.2">
      <c r="A9" s="56" t="s">
        <v>30</v>
      </c>
      <c r="B9" s="54" t="s">
        <v>287</v>
      </c>
      <c r="C9" s="50" t="s">
        <v>122</v>
      </c>
      <c r="D9" s="50" t="s">
        <v>122</v>
      </c>
      <c r="E9" s="115">
        <f>E10+E11+E12+E13+E14+E15+E16+E17+E18+E19+E20</f>
        <v>69790.92</v>
      </c>
    </row>
    <row r="10" spans="1:5" ht="20.25" customHeight="1" x14ac:dyDescent="0.2">
      <c r="A10" s="54"/>
      <c r="B10" s="47" t="s">
        <v>288</v>
      </c>
      <c r="C10" s="54"/>
      <c r="D10" s="54"/>
      <c r="E10" s="54"/>
    </row>
    <row r="11" spans="1:5" ht="32.25" customHeight="1" x14ac:dyDescent="0.2">
      <c r="A11" s="54"/>
      <c r="B11" s="47" t="s">
        <v>289</v>
      </c>
      <c r="C11" s="54"/>
      <c r="D11" s="54"/>
      <c r="E11" s="114">
        <v>15179.76</v>
      </c>
    </row>
    <row r="12" spans="1:5" ht="33.75" customHeight="1" x14ac:dyDescent="0.2">
      <c r="A12" s="54"/>
      <c r="B12" s="47" t="s">
        <v>290</v>
      </c>
      <c r="C12" s="54"/>
      <c r="D12" s="54" t="s">
        <v>30</v>
      </c>
      <c r="E12" s="114">
        <v>6911.16</v>
      </c>
    </row>
    <row r="13" spans="1:5" ht="47.25" customHeight="1" x14ac:dyDescent="0.2">
      <c r="A13" s="54"/>
      <c r="B13" s="47" t="s">
        <v>291</v>
      </c>
      <c r="C13" s="54"/>
      <c r="D13" s="54"/>
      <c r="E13" s="114"/>
    </row>
    <row r="14" spans="1:5" ht="23.25" customHeight="1" x14ac:dyDescent="0.2">
      <c r="A14" s="54"/>
      <c r="B14" s="47" t="s">
        <v>415</v>
      </c>
      <c r="C14" s="54"/>
      <c r="D14" s="54" t="s">
        <v>30</v>
      </c>
      <c r="E14" s="114"/>
    </row>
    <row r="15" spans="1:5" ht="23.25" customHeight="1" x14ac:dyDescent="0.2">
      <c r="A15" s="54"/>
      <c r="B15" s="47" t="s">
        <v>416</v>
      </c>
      <c r="C15" s="54"/>
      <c r="D15" s="54" t="s">
        <v>30</v>
      </c>
      <c r="E15" s="114"/>
    </row>
    <row r="16" spans="1:5" ht="37.5" customHeight="1" x14ac:dyDescent="0.2">
      <c r="A16" s="54"/>
      <c r="B16" s="47" t="s">
        <v>417</v>
      </c>
      <c r="C16" s="54"/>
      <c r="D16" s="54" t="s">
        <v>30</v>
      </c>
      <c r="E16" s="114">
        <v>13100</v>
      </c>
    </row>
    <row r="17" spans="1:5" ht="37.5" customHeight="1" x14ac:dyDescent="0.2">
      <c r="A17" s="54"/>
      <c r="B17" s="47" t="s">
        <v>419</v>
      </c>
      <c r="C17" s="54"/>
      <c r="D17" s="54" t="s">
        <v>30</v>
      </c>
      <c r="E17" s="114" t="s">
        <v>418</v>
      </c>
    </row>
    <row r="18" spans="1:5" ht="37.5" customHeight="1" x14ac:dyDescent="0.2">
      <c r="A18" s="54"/>
      <c r="B18" s="47" t="s">
        <v>421</v>
      </c>
      <c r="C18" s="54"/>
      <c r="D18" s="54" t="s">
        <v>30</v>
      </c>
      <c r="E18" s="114">
        <v>15600</v>
      </c>
    </row>
    <row r="19" spans="1:5" ht="37.5" customHeight="1" x14ac:dyDescent="0.2">
      <c r="A19" s="54"/>
      <c r="B19" s="47" t="s">
        <v>422</v>
      </c>
      <c r="C19" s="54"/>
      <c r="D19" s="54" t="s">
        <v>30</v>
      </c>
      <c r="E19" s="114">
        <v>7000</v>
      </c>
    </row>
    <row r="20" spans="1:5" ht="20.25" customHeight="1" x14ac:dyDescent="0.2">
      <c r="A20" s="54"/>
      <c r="B20" s="47" t="s">
        <v>67</v>
      </c>
      <c r="C20" s="54"/>
      <c r="D20" s="54"/>
      <c r="E20" s="54"/>
    </row>
    <row r="21" spans="1:5" ht="30" customHeight="1" x14ac:dyDescent="0.2">
      <c r="A21" s="56" t="s">
        <v>31</v>
      </c>
      <c r="B21" s="47" t="s">
        <v>292</v>
      </c>
      <c r="C21" s="50" t="s">
        <v>122</v>
      </c>
      <c r="D21" s="50" t="s">
        <v>122</v>
      </c>
      <c r="E21" s="54"/>
    </row>
    <row r="22" spans="1:5" ht="20.25" customHeight="1" x14ac:dyDescent="0.2">
      <c r="A22" s="54"/>
      <c r="B22" s="47" t="s">
        <v>67</v>
      </c>
      <c r="C22" s="54"/>
      <c r="D22" s="54"/>
      <c r="E22" s="54"/>
    </row>
    <row r="23" spans="1:5" ht="27" customHeight="1" x14ac:dyDescent="0.2">
      <c r="A23" s="56" t="s">
        <v>32</v>
      </c>
      <c r="B23" s="54" t="s">
        <v>293</v>
      </c>
      <c r="C23" s="50" t="s">
        <v>122</v>
      </c>
      <c r="D23" s="50" t="s">
        <v>122</v>
      </c>
      <c r="E23" s="54"/>
    </row>
    <row r="24" spans="1:5" ht="21" customHeight="1" x14ac:dyDescent="0.2">
      <c r="A24" s="56"/>
      <c r="B24" s="47" t="s">
        <v>67</v>
      </c>
      <c r="C24" s="54"/>
      <c r="D24" s="54"/>
      <c r="E24" s="54"/>
    </row>
    <row r="25" spans="1:5" ht="32.25" customHeight="1" x14ac:dyDescent="0.2">
      <c r="A25" s="56" t="s">
        <v>33</v>
      </c>
      <c r="B25" s="54" t="s">
        <v>294</v>
      </c>
      <c r="C25" s="50" t="s">
        <v>122</v>
      </c>
      <c r="D25" s="50" t="s">
        <v>122</v>
      </c>
      <c r="E25" s="115">
        <f>E26+E27</f>
        <v>18200</v>
      </c>
    </row>
    <row r="26" spans="1:5" ht="32.25" customHeight="1" x14ac:dyDescent="0.2">
      <c r="A26" s="56"/>
      <c r="B26" s="54" t="s">
        <v>413</v>
      </c>
      <c r="C26" s="50"/>
      <c r="D26" s="112">
        <v>1</v>
      </c>
      <c r="E26" s="114" t="s">
        <v>414</v>
      </c>
    </row>
    <row r="27" spans="1:5" ht="42.75" customHeight="1" x14ac:dyDescent="0.2">
      <c r="A27" s="56"/>
      <c r="B27" s="47" t="s">
        <v>420</v>
      </c>
      <c r="C27" s="54"/>
      <c r="D27" s="114">
        <v>1</v>
      </c>
      <c r="E27" s="114">
        <v>13200</v>
      </c>
    </row>
    <row r="28" spans="1:5" x14ac:dyDescent="0.2">
      <c r="A28" s="210" t="s">
        <v>196</v>
      </c>
      <c r="B28" s="211"/>
      <c r="C28" s="50" t="s">
        <v>122</v>
      </c>
      <c r="D28" s="50" t="s">
        <v>122</v>
      </c>
      <c r="E28" s="139">
        <f>E9+E25</f>
        <v>87990.92</v>
      </c>
    </row>
  </sheetData>
  <mergeCells count="5">
    <mergeCell ref="A28:B28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115" zoomScaleNormal="115" workbookViewId="0">
      <selection activeCell="D15" sqref="D15"/>
    </sheetView>
  </sheetViews>
  <sheetFormatPr defaultRowHeight="14.25" x14ac:dyDescent="0.2"/>
  <cols>
    <col min="1" max="1" width="9.33203125" style="42"/>
    <col min="2" max="2" width="41.1640625" style="42" customWidth="1"/>
    <col min="3" max="4" width="20.1640625" style="42" customWidth="1"/>
    <col min="5" max="16384" width="9.33203125" style="42"/>
  </cols>
  <sheetData>
    <row r="1" spans="1:4" ht="24" customHeight="1" x14ac:dyDescent="0.2">
      <c r="A1" s="207" t="s">
        <v>255</v>
      </c>
      <c r="B1" s="207"/>
      <c r="C1" s="207"/>
      <c r="D1" s="207"/>
    </row>
    <row r="2" spans="1:4" ht="20.25" customHeight="1" x14ac:dyDescent="0.25">
      <c r="A2" s="208" t="s">
        <v>199</v>
      </c>
      <c r="B2" s="208"/>
      <c r="C2" s="117" t="s">
        <v>431</v>
      </c>
      <c r="D2" s="45"/>
    </row>
    <row r="4" spans="1:4" ht="20.25" customHeight="1" x14ac:dyDescent="0.25">
      <c r="A4" s="208" t="s">
        <v>198</v>
      </c>
      <c r="B4" s="208"/>
      <c r="C4" s="49" t="s">
        <v>412</v>
      </c>
      <c r="D4" s="45"/>
    </row>
    <row r="6" spans="1:4" ht="20.25" customHeight="1" x14ac:dyDescent="0.2">
      <c r="A6" s="209" t="s">
        <v>299</v>
      </c>
      <c r="B6" s="209"/>
      <c r="C6" s="209"/>
      <c r="D6" s="209"/>
    </row>
    <row r="7" spans="1:4" ht="56.25" customHeight="1" x14ac:dyDescent="0.2">
      <c r="A7" s="50" t="s">
        <v>187</v>
      </c>
      <c r="B7" s="34" t="s">
        <v>200</v>
      </c>
      <c r="C7" s="34" t="s">
        <v>295</v>
      </c>
      <c r="D7" s="34" t="s">
        <v>296</v>
      </c>
    </row>
    <row r="8" spans="1:4" x14ac:dyDescent="0.2">
      <c r="A8" s="43">
        <v>1</v>
      </c>
      <c r="B8" s="43">
        <v>2</v>
      </c>
      <c r="C8" s="43">
        <v>3</v>
      </c>
      <c r="D8" s="43">
        <v>4</v>
      </c>
    </row>
    <row r="9" spans="1:4" ht="20.25" customHeight="1" x14ac:dyDescent="0.2">
      <c r="A9" s="56" t="s">
        <v>30</v>
      </c>
      <c r="B9" s="54" t="s">
        <v>423</v>
      </c>
      <c r="C9" s="112">
        <v>1</v>
      </c>
      <c r="D9" s="112">
        <v>97200</v>
      </c>
    </row>
    <row r="10" spans="1:4" ht="20.25" customHeight="1" x14ac:dyDescent="0.2">
      <c r="A10" s="56" t="s">
        <v>31</v>
      </c>
      <c r="B10" s="47" t="s">
        <v>424</v>
      </c>
      <c r="C10" s="118">
        <v>1</v>
      </c>
      <c r="D10" s="118">
        <v>38200</v>
      </c>
    </row>
    <row r="11" spans="1:4" ht="20.25" customHeight="1" x14ac:dyDescent="0.2">
      <c r="A11" s="56" t="s">
        <v>32</v>
      </c>
      <c r="B11" s="47" t="s">
        <v>425</v>
      </c>
      <c r="C11" s="118">
        <v>1</v>
      </c>
      <c r="D11" s="118">
        <v>10290</v>
      </c>
    </row>
    <row r="12" spans="1:4" ht="20.25" customHeight="1" x14ac:dyDescent="0.2">
      <c r="A12" s="56" t="s">
        <v>33</v>
      </c>
      <c r="B12" s="47" t="s">
        <v>462</v>
      </c>
      <c r="C12" s="118">
        <v>1</v>
      </c>
      <c r="D12" s="118">
        <v>9846</v>
      </c>
    </row>
    <row r="13" spans="1:4" ht="36.75" customHeight="1" x14ac:dyDescent="0.2">
      <c r="A13" s="54" t="s">
        <v>34</v>
      </c>
      <c r="B13" s="47" t="s">
        <v>426</v>
      </c>
      <c r="C13" s="118">
        <v>1</v>
      </c>
      <c r="D13" s="118">
        <v>24000</v>
      </c>
    </row>
    <row r="14" spans="1:4" x14ac:dyDescent="0.2">
      <c r="A14" s="210" t="s">
        <v>196</v>
      </c>
      <c r="B14" s="211"/>
      <c r="C14" s="50" t="s">
        <v>122</v>
      </c>
      <c r="D14" s="139">
        <f>D9+D10+D11+D12+D13</f>
        <v>179536</v>
      </c>
    </row>
  </sheetData>
  <mergeCells count="5">
    <mergeCell ref="A14:B14"/>
    <mergeCell ref="A1:D1"/>
    <mergeCell ref="A2:B2"/>
    <mergeCell ref="A4:B4"/>
    <mergeCell ref="A6:D6"/>
  </mergeCells>
  <phoneticPr fontId="0" type="noConversion"/>
  <pageMargins left="0.7" right="0.7" top="0.75" bottom="0.75" header="0.3" footer="0.3"/>
  <pageSetup paperSize="9" scale="97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I19" sqref="I19"/>
    </sheetView>
  </sheetViews>
  <sheetFormatPr defaultRowHeight="14.25" x14ac:dyDescent="0.2"/>
  <cols>
    <col min="1" max="1" width="9.33203125" style="42"/>
    <col min="2" max="2" width="41.1640625" style="42" customWidth="1"/>
    <col min="3" max="5" width="20.1640625" style="42" customWidth="1"/>
    <col min="6" max="16384" width="9.33203125" style="42"/>
  </cols>
  <sheetData>
    <row r="1" spans="1:5" ht="24" customHeight="1" x14ac:dyDescent="0.2">
      <c r="A1" s="207" t="s">
        <v>255</v>
      </c>
      <c r="B1" s="207"/>
      <c r="C1" s="207"/>
      <c r="D1" s="207"/>
      <c r="E1" s="207"/>
    </row>
    <row r="2" spans="1:5" ht="20.25" customHeight="1" x14ac:dyDescent="0.25">
      <c r="A2" s="208" t="s">
        <v>199</v>
      </c>
      <c r="B2" s="208"/>
      <c r="C2" s="117" t="s">
        <v>456</v>
      </c>
      <c r="D2" s="45"/>
      <c r="E2" s="45"/>
    </row>
    <row r="4" spans="1:5" ht="20.25" customHeight="1" x14ac:dyDescent="0.25">
      <c r="A4" s="208" t="s">
        <v>198</v>
      </c>
      <c r="B4" s="208"/>
      <c r="C4" s="49" t="s">
        <v>412</v>
      </c>
      <c r="D4" s="45"/>
      <c r="E4" s="45"/>
    </row>
    <row r="6" spans="1:5" ht="20.25" customHeight="1" x14ac:dyDescent="0.2">
      <c r="A6" s="209" t="s">
        <v>448</v>
      </c>
      <c r="B6" s="209"/>
      <c r="C6" s="209"/>
      <c r="D6" s="209"/>
      <c r="E6" s="209"/>
    </row>
    <row r="7" spans="1:5" ht="56.25" customHeight="1" x14ac:dyDescent="0.2">
      <c r="A7" s="50" t="s">
        <v>187</v>
      </c>
      <c r="B7" s="34" t="s">
        <v>200</v>
      </c>
      <c r="C7" s="34" t="s">
        <v>279</v>
      </c>
      <c r="D7" s="34" t="s">
        <v>300</v>
      </c>
      <c r="E7" s="34" t="s">
        <v>268</v>
      </c>
    </row>
    <row r="8" spans="1: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ht="20.25" customHeight="1" x14ac:dyDescent="0.2">
      <c r="A9" s="56" t="s">
        <v>30</v>
      </c>
      <c r="B9" s="54" t="s">
        <v>427</v>
      </c>
      <c r="C9" s="112">
        <v>490</v>
      </c>
      <c r="D9" s="112">
        <v>402</v>
      </c>
      <c r="E9" s="112">
        <f>C9*D9+220</f>
        <v>197200</v>
      </c>
    </row>
    <row r="10" spans="1:5" ht="20.25" customHeight="1" x14ac:dyDescent="0.2">
      <c r="A10" s="54"/>
      <c r="B10" s="47"/>
      <c r="C10" s="114"/>
      <c r="D10" s="114"/>
      <c r="E10" s="114"/>
    </row>
    <row r="11" spans="1:5" ht="20.25" customHeight="1" x14ac:dyDescent="0.2">
      <c r="A11" s="54"/>
      <c r="B11" s="47"/>
      <c r="C11" s="114"/>
      <c r="D11" s="114"/>
      <c r="E11" s="114"/>
    </row>
    <row r="12" spans="1:5" x14ac:dyDescent="0.2">
      <c r="A12" s="210" t="s">
        <v>196</v>
      </c>
      <c r="B12" s="211"/>
      <c r="C12" s="50" t="s">
        <v>122</v>
      </c>
      <c r="D12" s="50" t="s">
        <v>122</v>
      </c>
      <c r="E12" s="139">
        <f>E9+E10+E11</f>
        <v>197200</v>
      </c>
    </row>
  </sheetData>
  <mergeCells count="5">
    <mergeCell ref="A2:B2"/>
    <mergeCell ref="A4:B4"/>
    <mergeCell ref="A12:B12"/>
    <mergeCell ref="A1:E1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1" sqref="F21"/>
    </sheetView>
  </sheetViews>
  <sheetFormatPr defaultRowHeight="12.75" x14ac:dyDescent="0.2"/>
  <cols>
    <col min="1" max="1" width="9.1640625" customWidth="1"/>
    <col min="2" max="2" width="36.83203125" customWidth="1"/>
    <col min="3" max="3" width="17.5" customWidth="1"/>
    <col min="4" max="4" width="17.33203125" customWidth="1"/>
    <col min="5" max="5" width="19" customWidth="1"/>
    <col min="6" max="6" width="19.1640625" customWidth="1"/>
  </cols>
  <sheetData>
    <row r="1" spans="1:6" ht="14.25" x14ac:dyDescent="0.2">
      <c r="A1" s="207" t="s">
        <v>255</v>
      </c>
      <c r="B1" s="207"/>
      <c r="C1" s="207"/>
      <c r="D1" s="207"/>
      <c r="E1" s="207"/>
      <c r="F1" s="207"/>
    </row>
    <row r="2" spans="1:6" ht="14.25" x14ac:dyDescent="0.25">
      <c r="A2" s="208" t="s">
        <v>199</v>
      </c>
      <c r="B2" s="208"/>
      <c r="C2" s="121" t="s">
        <v>446</v>
      </c>
      <c r="D2" s="45"/>
      <c r="E2" s="45"/>
      <c r="F2" s="45"/>
    </row>
    <row r="3" spans="1:6" ht="14.25" x14ac:dyDescent="0.2">
      <c r="A3" s="42"/>
      <c r="B3" s="42"/>
      <c r="C3" s="42"/>
      <c r="D3" s="42"/>
      <c r="E3" s="42"/>
      <c r="F3" s="42"/>
    </row>
    <row r="4" spans="1:6" ht="14.25" x14ac:dyDescent="0.25">
      <c r="A4" s="208" t="s">
        <v>198</v>
      </c>
      <c r="B4" s="208"/>
      <c r="C4" s="57" t="s">
        <v>412</v>
      </c>
      <c r="D4" s="49"/>
      <c r="E4" s="45"/>
      <c r="F4" s="45"/>
    </row>
    <row r="5" spans="1:6" ht="14.25" x14ac:dyDescent="0.2">
      <c r="A5" s="42"/>
      <c r="B5" s="42"/>
      <c r="C5" s="42"/>
      <c r="D5" s="42"/>
      <c r="E5" s="42"/>
      <c r="F5" s="42"/>
    </row>
    <row r="6" spans="1:6" ht="14.25" x14ac:dyDescent="0.2">
      <c r="A6" s="209" t="s">
        <v>445</v>
      </c>
      <c r="B6" s="209"/>
      <c r="C6" s="209"/>
      <c r="D6" s="209"/>
      <c r="E6" s="209"/>
      <c r="F6" s="209"/>
    </row>
    <row r="7" spans="1:6" ht="28.5" x14ac:dyDescent="0.2">
      <c r="A7" s="50" t="s">
        <v>187</v>
      </c>
      <c r="B7" s="34" t="s">
        <v>200</v>
      </c>
      <c r="C7" s="34" t="s">
        <v>301</v>
      </c>
      <c r="D7" s="34" t="s">
        <v>437</v>
      </c>
      <c r="E7" s="34" t="s">
        <v>302</v>
      </c>
      <c r="F7" s="34" t="s">
        <v>303</v>
      </c>
    </row>
    <row r="8" spans="1:6" ht="14.25" x14ac:dyDescent="0.2">
      <c r="A8" s="43">
        <v>1</v>
      </c>
      <c r="B8" s="43">
        <v>2</v>
      </c>
      <c r="C8" s="43"/>
      <c r="D8" s="43">
        <v>4</v>
      </c>
      <c r="E8" s="43">
        <v>5</v>
      </c>
      <c r="F8" s="43">
        <v>6</v>
      </c>
    </row>
    <row r="9" spans="1:6" ht="116.25" customHeight="1" x14ac:dyDescent="0.2">
      <c r="A9" s="56" t="s">
        <v>30</v>
      </c>
      <c r="B9" s="54" t="s">
        <v>444</v>
      </c>
      <c r="C9" s="56" t="s">
        <v>467</v>
      </c>
      <c r="D9" s="112">
        <v>490</v>
      </c>
      <c r="E9" s="112">
        <v>30.61</v>
      </c>
      <c r="F9" s="112">
        <f>D9*E9+1.1</f>
        <v>15000</v>
      </c>
    </row>
    <row r="10" spans="1:6" ht="14.25" x14ac:dyDescent="0.2">
      <c r="A10" s="56" t="s">
        <v>31</v>
      </c>
      <c r="B10" s="47"/>
      <c r="C10" s="56"/>
      <c r="D10" s="118"/>
      <c r="E10" s="118"/>
      <c r="F10" s="118"/>
    </row>
    <row r="11" spans="1:6" ht="14.25" x14ac:dyDescent="0.2">
      <c r="A11" s="56" t="s">
        <v>32</v>
      </c>
      <c r="B11" s="47"/>
      <c r="C11" s="56"/>
      <c r="D11" s="118"/>
      <c r="E11" s="118"/>
      <c r="F11" s="118"/>
    </row>
    <row r="12" spans="1:6" ht="14.25" x14ac:dyDescent="0.2">
      <c r="A12" s="54"/>
      <c r="B12" s="47"/>
      <c r="C12" s="47"/>
      <c r="D12" s="114"/>
      <c r="E12" s="114"/>
      <c r="F12" s="114"/>
    </row>
    <row r="13" spans="1:6" ht="14.25" x14ac:dyDescent="0.2">
      <c r="A13" s="210" t="s">
        <v>196</v>
      </c>
      <c r="B13" s="211"/>
      <c r="C13" s="50" t="s">
        <v>122</v>
      </c>
      <c r="D13" s="50" t="s">
        <v>122</v>
      </c>
      <c r="E13" s="50" t="s">
        <v>122</v>
      </c>
      <c r="F13" s="139">
        <f>F9+F10+F11</f>
        <v>15000</v>
      </c>
    </row>
    <row r="14" spans="1:6" ht="14.25" x14ac:dyDescent="0.2">
      <c r="A14" s="42"/>
      <c r="B14" s="42"/>
      <c r="C14" s="42"/>
      <c r="D14" s="42"/>
      <c r="E14" s="42"/>
      <c r="F14" s="42"/>
    </row>
  </sheetData>
  <mergeCells count="5">
    <mergeCell ref="A13:B13"/>
    <mergeCell ref="A1:F1"/>
    <mergeCell ref="A2:B2"/>
    <mergeCell ref="A4:B4"/>
    <mergeCell ref="A6:F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2" workbookViewId="0">
      <selection activeCell="J13" sqref="J13"/>
    </sheetView>
  </sheetViews>
  <sheetFormatPr defaultRowHeight="12.75" x14ac:dyDescent="0.2"/>
  <cols>
    <col min="1" max="1" width="6.6640625" customWidth="1"/>
    <col min="2" max="2" width="38.33203125" customWidth="1"/>
    <col min="3" max="3" width="16.1640625" customWidth="1"/>
    <col min="4" max="4" width="14" customWidth="1"/>
    <col min="5" max="5" width="17.33203125" customWidth="1"/>
    <col min="6" max="6" width="14.5" customWidth="1"/>
  </cols>
  <sheetData>
    <row r="1" spans="1:6" ht="14.25" x14ac:dyDescent="0.2">
      <c r="A1" s="207" t="s">
        <v>255</v>
      </c>
      <c r="B1" s="207"/>
      <c r="C1" s="207"/>
      <c r="D1" s="207"/>
      <c r="E1" s="207"/>
      <c r="F1" s="207"/>
    </row>
    <row r="2" spans="1:6" ht="14.25" x14ac:dyDescent="0.25">
      <c r="A2" s="208" t="s">
        <v>199</v>
      </c>
      <c r="B2" s="208"/>
      <c r="C2" s="121" t="s">
        <v>434</v>
      </c>
      <c r="D2" s="45"/>
      <c r="E2" s="45"/>
      <c r="F2" s="45"/>
    </row>
    <row r="3" spans="1:6" ht="14.25" x14ac:dyDescent="0.2">
      <c r="A3" s="42"/>
      <c r="B3" s="42"/>
      <c r="C3" s="42"/>
      <c r="D3" s="42"/>
      <c r="E3" s="42"/>
      <c r="F3" s="42"/>
    </row>
    <row r="4" spans="1:6" ht="14.25" x14ac:dyDescent="0.25">
      <c r="A4" s="208" t="s">
        <v>198</v>
      </c>
      <c r="B4" s="208"/>
      <c r="C4" s="57" t="s">
        <v>442</v>
      </c>
      <c r="D4" s="49"/>
      <c r="E4" s="45"/>
      <c r="F4" s="45"/>
    </row>
    <row r="5" spans="1:6" ht="14.25" x14ac:dyDescent="0.2">
      <c r="A5" s="42"/>
      <c r="B5" s="42"/>
      <c r="C5" s="42"/>
      <c r="D5" s="42"/>
      <c r="E5" s="42"/>
      <c r="F5" s="42"/>
    </row>
    <row r="6" spans="1:6" ht="14.25" x14ac:dyDescent="0.2">
      <c r="A6" s="209" t="s">
        <v>447</v>
      </c>
      <c r="B6" s="209"/>
      <c r="C6" s="209"/>
      <c r="D6" s="209"/>
      <c r="E6" s="209"/>
      <c r="F6" s="209"/>
    </row>
    <row r="7" spans="1:6" ht="42.75" x14ac:dyDescent="0.2">
      <c r="A7" s="50" t="s">
        <v>187</v>
      </c>
      <c r="B7" s="34" t="s">
        <v>200</v>
      </c>
      <c r="C7" s="34" t="s">
        <v>301</v>
      </c>
      <c r="D7" s="34" t="s">
        <v>437</v>
      </c>
      <c r="E7" s="34" t="s">
        <v>302</v>
      </c>
      <c r="F7" s="34" t="s">
        <v>303</v>
      </c>
    </row>
    <row r="8" spans="1:6" ht="14.2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</row>
    <row r="9" spans="1:6" ht="69" customHeight="1" x14ac:dyDescent="0.2">
      <c r="A9" s="56" t="s">
        <v>30</v>
      </c>
      <c r="B9" s="54" t="s">
        <v>468</v>
      </c>
      <c r="C9" s="56" t="s">
        <v>438</v>
      </c>
      <c r="D9" s="112">
        <f>F9/E9</f>
        <v>954</v>
      </c>
      <c r="E9" s="112">
        <v>50</v>
      </c>
      <c r="F9" s="112">
        <v>47700</v>
      </c>
    </row>
    <row r="10" spans="1:6" ht="117" customHeight="1" x14ac:dyDescent="0.2">
      <c r="A10" s="54" t="s">
        <v>31</v>
      </c>
      <c r="B10" s="47" t="s">
        <v>469</v>
      </c>
      <c r="C10" s="56" t="s">
        <v>438</v>
      </c>
      <c r="D10" s="112">
        <f>F10/E10</f>
        <v>954</v>
      </c>
      <c r="E10" s="118">
        <v>30</v>
      </c>
      <c r="F10" s="118">
        <v>28620</v>
      </c>
    </row>
    <row r="11" spans="1:6" ht="52.5" customHeight="1" x14ac:dyDescent="0.2">
      <c r="A11" s="54" t="s">
        <v>32</v>
      </c>
      <c r="B11" s="47"/>
      <c r="C11" s="56"/>
      <c r="D11" s="118"/>
      <c r="E11" s="118"/>
      <c r="F11" s="118"/>
    </row>
    <row r="12" spans="1:6" ht="14.25" x14ac:dyDescent="0.2">
      <c r="A12" s="54"/>
      <c r="B12" s="47"/>
      <c r="C12" s="47"/>
      <c r="D12" s="114"/>
      <c r="E12" s="114"/>
      <c r="F12" s="114"/>
    </row>
    <row r="13" spans="1:6" ht="14.25" x14ac:dyDescent="0.2">
      <c r="A13" s="210" t="s">
        <v>196</v>
      </c>
      <c r="B13" s="211"/>
      <c r="C13" s="50" t="s">
        <v>122</v>
      </c>
      <c r="D13" s="50" t="s">
        <v>122</v>
      </c>
      <c r="E13" s="50" t="s">
        <v>122</v>
      </c>
      <c r="F13" s="139">
        <f>F9+F10+F11</f>
        <v>76320</v>
      </c>
    </row>
    <row r="14" spans="1:6" ht="14.25" x14ac:dyDescent="0.2">
      <c r="A14" s="42"/>
      <c r="B14" s="42"/>
      <c r="C14" s="42"/>
      <c r="D14" s="42"/>
      <c r="E14" s="42"/>
      <c r="F14" s="42"/>
    </row>
  </sheetData>
  <mergeCells count="5">
    <mergeCell ref="A13:B13"/>
    <mergeCell ref="A1:F1"/>
    <mergeCell ref="A2:B2"/>
    <mergeCell ref="A4:B4"/>
    <mergeCell ref="A6:F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="115" zoomScaleNormal="115" zoomScaleSheetLayoutView="115" workbookViewId="0">
      <selection activeCell="A12" sqref="A12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7" t="s">
        <v>66</v>
      </c>
    </row>
    <row r="2" spans="1:1" ht="36" customHeight="1" x14ac:dyDescent="0.2">
      <c r="A2" s="38" t="s">
        <v>399</v>
      </c>
    </row>
    <row r="3" spans="1:1" ht="21" customHeight="1" x14ac:dyDescent="0.2">
      <c r="A3" s="38" t="s">
        <v>400</v>
      </c>
    </row>
    <row r="4" spans="1:1" ht="54" customHeight="1" x14ac:dyDescent="0.2">
      <c r="A4" s="38" t="s">
        <v>401</v>
      </c>
    </row>
    <row r="5" spans="1:1" ht="21" customHeight="1" x14ac:dyDescent="0.2">
      <c r="A5" s="7" t="s">
        <v>68</v>
      </c>
    </row>
    <row r="6" spans="1:1" ht="21" customHeight="1" x14ac:dyDescent="0.2">
      <c r="A6" s="38" t="s">
        <v>402</v>
      </c>
    </row>
    <row r="7" spans="1:1" ht="21" customHeight="1" x14ac:dyDescent="0.2">
      <c r="A7" s="38" t="s">
        <v>67</v>
      </c>
    </row>
    <row r="8" spans="1:1" ht="21" customHeight="1" x14ac:dyDescent="0.2">
      <c r="A8" s="38" t="s">
        <v>67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A4" zoomScale="115" zoomScaleNormal="115" workbookViewId="0">
      <selection activeCell="F12" sqref="F12"/>
    </sheetView>
  </sheetViews>
  <sheetFormatPr defaultRowHeight="14.25" x14ac:dyDescent="0.2"/>
  <cols>
    <col min="1" max="1" width="9.33203125" style="42"/>
    <col min="2" max="2" width="41.6640625" style="42" customWidth="1"/>
    <col min="3" max="3" width="21.1640625" style="42" customWidth="1"/>
    <col min="4" max="6" width="20.1640625" style="42" customWidth="1"/>
    <col min="7" max="7" width="15.33203125" style="42" bestFit="1" customWidth="1"/>
    <col min="8" max="16384" width="9.33203125" style="42"/>
  </cols>
  <sheetData>
    <row r="1" spans="1:6" ht="24" customHeight="1" x14ac:dyDescent="0.2">
      <c r="A1" s="207" t="s">
        <v>255</v>
      </c>
      <c r="B1" s="207"/>
      <c r="C1" s="207"/>
      <c r="D1" s="207"/>
      <c r="E1" s="207"/>
      <c r="F1" s="207"/>
    </row>
    <row r="2" spans="1:6" ht="20.25" customHeight="1" x14ac:dyDescent="0.25">
      <c r="A2" s="208" t="s">
        <v>199</v>
      </c>
      <c r="B2" s="208"/>
      <c r="C2" s="121" t="s">
        <v>434</v>
      </c>
      <c r="D2" s="45"/>
      <c r="E2" s="45"/>
      <c r="F2" s="45"/>
    </row>
    <row r="4" spans="1:6" ht="20.25" customHeight="1" x14ac:dyDescent="0.25">
      <c r="A4" s="208" t="s">
        <v>198</v>
      </c>
      <c r="B4" s="208"/>
      <c r="C4" s="57" t="s">
        <v>412</v>
      </c>
      <c r="D4" s="49"/>
      <c r="E4" s="45"/>
      <c r="F4" s="45"/>
    </row>
    <row r="6" spans="1:6" ht="20.25" customHeight="1" x14ac:dyDescent="0.2">
      <c r="A6" s="209" t="s">
        <v>447</v>
      </c>
      <c r="B6" s="209"/>
      <c r="C6" s="209"/>
      <c r="D6" s="209"/>
      <c r="E6" s="209"/>
      <c r="F6" s="209"/>
    </row>
    <row r="7" spans="1:6" ht="56.25" customHeight="1" x14ac:dyDescent="0.2">
      <c r="A7" s="50" t="s">
        <v>187</v>
      </c>
      <c r="B7" s="34" t="s">
        <v>200</v>
      </c>
      <c r="C7" s="34" t="s">
        <v>301</v>
      </c>
      <c r="D7" s="34" t="s">
        <v>437</v>
      </c>
      <c r="E7" s="34" t="s">
        <v>302</v>
      </c>
      <c r="F7" s="34" t="s">
        <v>303</v>
      </c>
    </row>
    <row r="8" spans="1:6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</row>
    <row r="9" spans="1:6" ht="58.5" customHeight="1" x14ac:dyDescent="0.2">
      <c r="A9" s="56" t="s">
        <v>30</v>
      </c>
      <c r="B9" s="54" t="s">
        <v>435</v>
      </c>
      <c r="C9" s="56" t="s">
        <v>438</v>
      </c>
      <c r="D9" s="112">
        <f>F9/E9</f>
        <v>30201.946400000001</v>
      </c>
      <c r="E9" s="112">
        <v>12.5</v>
      </c>
      <c r="F9" s="112">
        <v>377524.33</v>
      </c>
    </row>
    <row r="10" spans="1:6" ht="34.5" customHeight="1" x14ac:dyDescent="0.2">
      <c r="A10" s="56" t="s">
        <v>31</v>
      </c>
      <c r="B10" s="47" t="s">
        <v>436</v>
      </c>
      <c r="C10" s="56" t="s">
        <v>438</v>
      </c>
      <c r="D10" s="112">
        <f>F10/E10</f>
        <v>81763.80857142857</v>
      </c>
      <c r="E10" s="118">
        <v>3.5</v>
      </c>
      <c r="F10" s="118">
        <v>286173.33</v>
      </c>
    </row>
    <row r="11" spans="1:6" ht="46.5" customHeight="1" x14ac:dyDescent="0.2">
      <c r="A11" s="56" t="s">
        <v>32</v>
      </c>
      <c r="B11" s="54" t="s">
        <v>477</v>
      </c>
      <c r="C11" s="56" t="s">
        <v>438</v>
      </c>
      <c r="D11" s="112">
        <f>F11/E11</f>
        <v>175.83324999999999</v>
      </c>
      <c r="E11" s="118">
        <v>40</v>
      </c>
      <c r="F11" s="118">
        <v>7033.33</v>
      </c>
    </row>
    <row r="12" spans="1:6" ht="34.5" customHeight="1" x14ac:dyDescent="0.2">
      <c r="A12" s="56" t="s">
        <v>33</v>
      </c>
      <c r="B12" s="47" t="s">
        <v>439</v>
      </c>
      <c r="C12" s="56" t="s">
        <v>467</v>
      </c>
      <c r="D12" s="118">
        <v>390</v>
      </c>
      <c r="E12" s="118">
        <v>100</v>
      </c>
      <c r="F12" s="118">
        <f>D12*E12</f>
        <v>39000</v>
      </c>
    </row>
    <row r="13" spans="1:6" ht="20.25" customHeight="1" x14ac:dyDescent="0.2">
      <c r="A13" s="56" t="s">
        <v>34</v>
      </c>
      <c r="B13" s="47" t="s">
        <v>499</v>
      </c>
      <c r="C13" s="56" t="s">
        <v>500</v>
      </c>
      <c r="D13" s="118">
        <v>3947.37</v>
      </c>
      <c r="E13" s="118">
        <v>38</v>
      </c>
      <c r="F13" s="118">
        <f>D13*E13-0.06</f>
        <v>150000</v>
      </c>
    </row>
    <row r="14" spans="1:6" x14ac:dyDescent="0.2">
      <c r="A14" s="210" t="s">
        <v>196</v>
      </c>
      <c r="B14" s="211"/>
      <c r="C14" s="50" t="s">
        <v>122</v>
      </c>
      <c r="D14" s="50" t="s">
        <v>122</v>
      </c>
      <c r="E14" s="50" t="s">
        <v>122</v>
      </c>
      <c r="F14" s="139">
        <f>F9+F10+F11+F12+F13</f>
        <v>859730.99</v>
      </c>
    </row>
  </sheetData>
  <mergeCells count="5">
    <mergeCell ref="A14:B14"/>
    <mergeCell ref="A1:F1"/>
    <mergeCell ref="A2:B2"/>
    <mergeCell ref="A4:B4"/>
    <mergeCell ref="A6:F6"/>
  </mergeCells>
  <phoneticPr fontId="0" type="noConversion"/>
  <pageMargins left="0.7" right="0.7" top="0.75" bottom="0.75" header="0.3" footer="0.3"/>
  <pageSetup paperSize="9" scale="7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56"/>
  <sheetViews>
    <sheetView topLeftCell="A4" zoomScale="115" zoomScaleNormal="115" zoomScaleSheetLayoutView="100" workbookViewId="0">
      <selection activeCell="L32" sqref="L32:AV32"/>
    </sheetView>
  </sheetViews>
  <sheetFormatPr defaultColWidth="1" defaultRowHeight="12" customHeight="1" x14ac:dyDescent="0.2"/>
  <cols>
    <col min="1" max="1" width="2.6640625" style="58" customWidth="1"/>
    <col min="2" max="16384" width="1" style="58"/>
  </cols>
  <sheetData>
    <row r="1" spans="2:236" s="60" customFormat="1" ht="17.25" customHeight="1" x14ac:dyDescent="0.2">
      <c r="CS1" s="60" t="s">
        <v>359</v>
      </c>
      <c r="DC1" s="60" t="s">
        <v>388</v>
      </c>
    </row>
    <row r="2" spans="2:236" s="60" customFormat="1" ht="3" customHeight="1" x14ac:dyDescent="0.2"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</row>
    <row r="3" spans="2:236" s="60" customFormat="1" ht="36.75" customHeight="1" x14ac:dyDescent="0.2">
      <c r="CS3" s="278" t="s">
        <v>397</v>
      </c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</row>
    <row r="4" spans="2:236" s="60" customFormat="1" ht="9" customHeight="1" x14ac:dyDescent="0.2"/>
    <row r="5" spans="2:236" s="60" customFormat="1" ht="3" customHeight="1" x14ac:dyDescent="0.2"/>
    <row r="6" spans="2:236" s="96" customFormat="1" ht="9" customHeight="1" x14ac:dyDescent="0.2"/>
    <row r="7" spans="2:236" s="60" customFormat="1" ht="6" customHeight="1" x14ac:dyDescent="0.2"/>
    <row r="8" spans="2:236" s="59" customFormat="1" ht="10.5" customHeight="1" x14ac:dyDescent="0.2">
      <c r="BP8" s="252" t="s">
        <v>358</v>
      </c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</row>
    <row r="9" spans="2:236" s="59" customFormat="1" ht="10.5" customHeight="1" x14ac:dyDescent="0.2"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</row>
    <row r="10" spans="2:236" s="60" customFormat="1" ht="9.75" customHeight="1" x14ac:dyDescent="0.2">
      <c r="BP10" s="231" t="s">
        <v>357</v>
      </c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</row>
    <row r="11" spans="2:236" s="59" customFormat="1" ht="10.5" customHeight="1" x14ac:dyDescent="0.2"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</row>
    <row r="12" spans="2:236" s="60" customFormat="1" ht="9.75" customHeight="1" x14ac:dyDescent="0.2">
      <c r="BP12" s="221" t="s">
        <v>356</v>
      </c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</row>
    <row r="13" spans="2:236" s="59" customFormat="1" ht="10.5" customHeight="1" x14ac:dyDescent="0.2"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95"/>
      <c r="CM13" s="95"/>
      <c r="DT13" s="95"/>
      <c r="DU13" s="95"/>
      <c r="DV13" s="95"/>
      <c r="DW13" s="95"/>
      <c r="DX13" s="95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</row>
    <row r="14" spans="2:236" s="60" customFormat="1" ht="9.75" customHeight="1" x14ac:dyDescent="0.2">
      <c r="BP14" s="221" t="s">
        <v>61</v>
      </c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94"/>
      <c r="CM14" s="94"/>
      <c r="DY14" s="231" t="s">
        <v>307</v>
      </c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</row>
    <row r="15" spans="2:236" s="59" customFormat="1" ht="10.5" customHeight="1" x14ac:dyDescent="0.2">
      <c r="BP15" s="71" t="s">
        <v>305</v>
      </c>
      <c r="BQ15" s="222"/>
      <c r="BR15" s="222"/>
      <c r="BS15" s="222"/>
      <c r="BT15" s="222"/>
      <c r="BU15" s="222"/>
      <c r="BV15" s="237" t="s">
        <v>305</v>
      </c>
      <c r="BW15" s="237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35">
        <v>20</v>
      </c>
      <c r="CV15" s="235"/>
      <c r="CW15" s="235"/>
      <c r="CX15" s="235"/>
      <c r="CY15" s="246"/>
      <c r="CZ15" s="246"/>
      <c r="DA15" s="246"/>
      <c r="DB15" s="237" t="s">
        <v>304</v>
      </c>
      <c r="DC15" s="237"/>
      <c r="DD15" s="237"/>
      <c r="FK15" s="71"/>
    </row>
    <row r="16" spans="2:236" s="93" customFormat="1" ht="15" customHeight="1" x14ac:dyDescent="0.2">
      <c r="B16" s="318" t="s">
        <v>355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</row>
    <row r="17" spans="1:167" s="59" customFormat="1" ht="12" customHeight="1" thickBot="1" x14ac:dyDescent="0.25">
      <c r="A17" s="9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I17" s="91" t="s">
        <v>354</v>
      </c>
      <c r="EJ17" s="317"/>
      <c r="EK17" s="317"/>
      <c r="EL17" s="317"/>
      <c r="EM17" s="317"/>
      <c r="EN17" s="90" t="s">
        <v>353</v>
      </c>
      <c r="EO17" s="90"/>
      <c r="EP17" s="90"/>
      <c r="EQ17" s="90"/>
      <c r="EZ17" s="314" t="s">
        <v>352</v>
      </c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6"/>
    </row>
    <row r="18" spans="1:167" s="59" customFormat="1" ht="12" customHeight="1" x14ac:dyDescent="0.2">
      <c r="EB18" s="90"/>
      <c r="EC18" s="90"/>
      <c r="ED18" s="90"/>
      <c r="EE18" s="90"/>
      <c r="EF18" s="89"/>
      <c r="EG18" s="89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3"/>
      <c r="ES18" s="73"/>
      <c r="ET18" s="73"/>
      <c r="EU18" s="73"/>
      <c r="EW18" s="72"/>
      <c r="EX18" s="73" t="s">
        <v>351</v>
      </c>
      <c r="EZ18" s="279" t="s">
        <v>350</v>
      </c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1"/>
    </row>
    <row r="19" spans="1:167" s="59" customFormat="1" ht="10.5" customHeight="1" x14ac:dyDescent="0.2">
      <c r="AQ19" s="71" t="s">
        <v>349</v>
      </c>
      <c r="AR19" s="222"/>
      <c r="AS19" s="222"/>
      <c r="AT19" s="222"/>
      <c r="AU19" s="222"/>
      <c r="AV19" s="222"/>
      <c r="AW19" s="237" t="s">
        <v>305</v>
      </c>
      <c r="AX19" s="237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35">
        <v>20</v>
      </c>
      <c r="BW19" s="235"/>
      <c r="BX19" s="235"/>
      <c r="BY19" s="235"/>
      <c r="BZ19" s="246"/>
      <c r="CA19" s="246"/>
      <c r="CB19" s="246"/>
      <c r="CC19" s="237" t="s">
        <v>304</v>
      </c>
      <c r="CD19" s="237"/>
      <c r="CE19" s="237"/>
      <c r="ER19" s="71"/>
      <c r="ES19" s="71"/>
      <c r="ET19" s="71"/>
      <c r="EU19" s="71"/>
      <c r="EX19" s="71" t="s">
        <v>348</v>
      </c>
      <c r="EZ19" s="267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9"/>
    </row>
    <row r="20" spans="1:167" s="59" customFormat="1" ht="10.5" customHeight="1" x14ac:dyDescent="0.2">
      <c r="A20" s="59" t="s">
        <v>347</v>
      </c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R20" s="71"/>
      <c r="ES20" s="71"/>
      <c r="ET20" s="71"/>
      <c r="EU20" s="71"/>
      <c r="EX20" s="71"/>
      <c r="EZ20" s="291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3"/>
    </row>
    <row r="21" spans="1:167" s="59" customFormat="1" ht="10.5" customHeight="1" x14ac:dyDescent="0.2">
      <c r="A21" s="59" t="s">
        <v>346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R21" s="71"/>
      <c r="ES21" s="71"/>
      <c r="ET21" s="71"/>
      <c r="EU21" s="71"/>
      <c r="EX21" s="71" t="s">
        <v>337</v>
      </c>
      <c r="EZ21" s="294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95"/>
    </row>
    <row r="22" spans="1:167" s="59" customFormat="1" ht="3" customHeight="1" thickBo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R22" s="71"/>
      <c r="ES22" s="71"/>
      <c r="ET22" s="71"/>
      <c r="EU22" s="71"/>
      <c r="EX22" s="71"/>
      <c r="EZ22" s="291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3"/>
    </row>
    <row r="23" spans="1:167" s="59" customFormat="1" ht="10.5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N23" s="82"/>
      <c r="AO23" s="88" t="s">
        <v>345</v>
      </c>
      <c r="AP23" s="82"/>
      <c r="AQ23" s="82"/>
      <c r="AR23" s="82"/>
      <c r="AY23" s="296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8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R23" s="71"/>
      <c r="ES23" s="71"/>
      <c r="ET23" s="71"/>
      <c r="EU23" s="71"/>
      <c r="EX23" s="71" t="s">
        <v>344</v>
      </c>
      <c r="EZ23" s="302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4"/>
    </row>
    <row r="24" spans="1:167" s="59" customFormat="1" ht="3" customHeight="1" thickBo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Y24" s="299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1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R24" s="71"/>
      <c r="ES24" s="71"/>
      <c r="ET24" s="71"/>
      <c r="EU24" s="71"/>
      <c r="EX24" s="71"/>
      <c r="EZ24" s="294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95"/>
    </row>
    <row r="25" spans="1:167" s="59" customFormat="1" ht="10.5" customHeight="1" x14ac:dyDescent="0.2">
      <c r="A25" s="59" t="s">
        <v>343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R25" s="71"/>
      <c r="ES25" s="71"/>
      <c r="ET25" s="71"/>
      <c r="EU25" s="71"/>
      <c r="EX25" s="73" t="s">
        <v>342</v>
      </c>
      <c r="EZ25" s="267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9"/>
    </row>
    <row r="26" spans="1:167" s="59" customFormat="1" ht="10.5" customHeight="1" x14ac:dyDescent="0.2">
      <c r="A26" s="59" t="s">
        <v>339</v>
      </c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K26" s="319"/>
      <c r="EL26" s="319"/>
      <c r="ER26" s="71"/>
      <c r="ES26" s="71"/>
      <c r="ET26" s="71"/>
      <c r="EU26" s="71"/>
      <c r="EX26" s="71"/>
      <c r="EZ26" s="291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3"/>
    </row>
    <row r="27" spans="1:167" s="59" customFormat="1" ht="10.5" customHeight="1" x14ac:dyDescent="0.2">
      <c r="A27" s="59" t="s">
        <v>341</v>
      </c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R27" s="71"/>
      <c r="ES27" s="71"/>
      <c r="ET27" s="71"/>
      <c r="EU27" s="71"/>
      <c r="EX27" s="71" t="s">
        <v>340</v>
      </c>
      <c r="EZ27" s="321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3"/>
    </row>
    <row r="28" spans="1:167" s="59" customFormat="1" ht="10.5" customHeight="1" x14ac:dyDescent="0.2">
      <c r="A28" s="59" t="s">
        <v>339</v>
      </c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N28" s="72"/>
      <c r="EO28" s="72"/>
      <c r="EP28" s="72"/>
      <c r="EQ28" s="72"/>
      <c r="ER28" s="73"/>
      <c r="ES28" s="73"/>
      <c r="ET28" s="73"/>
      <c r="EU28" s="73"/>
      <c r="EW28" s="72"/>
      <c r="EZ28" s="291"/>
      <c r="FA28" s="292"/>
      <c r="FB28" s="292"/>
      <c r="FC28" s="292"/>
      <c r="FD28" s="292"/>
      <c r="FE28" s="292"/>
      <c r="FF28" s="292"/>
      <c r="FG28" s="292"/>
      <c r="FH28" s="292"/>
      <c r="FI28" s="292"/>
      <c r="FJ28" s="292"/>
      <c r="FK28" s="293"/>
    </row>
    <row r="29" spans="1:167" s="59" customFormat="1" ht="10.5" customHeight="1" x14ac:dyDescent="0.2">
      <c r="A29" s="59" t="s">
        <v>338</v>
      </c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N29" s="72"/>
      <c r="EO29" s="72"/>
      <c r="EP29" s="72"/>
      <c r="EQ29" s="72"/>
      <c r="ER29" s="73"/>
      <c r="ES29" s="73"/>
      <c r="ET29" s="73"/>
      <c r="EU29" s="73"/>
      <c r="EW29" s="72"/>
      <c r="EX29" s="71" t="s">
        <v>337</v>
      </c>
      <c r="EZ29" s="294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95"/>
    </row>
    <row r="30" spans="1:167" s="59" customFormat="1" ht="10.5" customHeight="1" x14ac:dyDescent="0.2">
      <c r="A30" s="59" t="s">
        <v>336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72"/>
      <c r="EK30" s="72"/>
      <c r="EL30" s="72"/>
      <c r="EM30" s="72"/>
      <c r="EN30" s="72"/>
      <c r="EO30" s="72"/>
      <c r="EP30" s="72"/>
      <c r="EQ30" s="72"/>
      <c r="ER30" s="73"/>
      <c r="ES30" s="73"/>
      <c r="ET30" s="73"/>
      <c r="EU30" s="73"/>
      <c r="EW30" s="72"/>
      <c r="EX30" s="71" t="s">
        <v>335</v>
      </c>
      <c r="EZ30" s="321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3"/>
    </row>
    <row r="31" spans="1:167" s="59" customFormat="1" ht="10.5" customHeight="1" thickBot="1" x14ac:dyDescent="0.25"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72"/>
      <c r="EK31" s="72"/>
      <c r="EL31" s="72"/>
      <c r="EM31" s="72"/>
      <c r="EN31" s="72"/>
      <c r="EO31" s="72"/>
      <c r="EP31" s="72"/>
      <c r="EQ31" s="72"/>
      <c r="ER31" s="73"/>
      <c r="ES31" s="73"/>
      <c r="ET31" s="73"/>
      <c r="EU31" s="73"/>
      <c r="EW31" s="72"/>
      <c r="EX31" s="71" t="s">
        <v>334</v>
      </c>
      <c r="EZ31" s="324"/>
      <c r="FA31" s="325"/>
      <c r="FB31" s="325"/>
      <c r="FC31" s="325"/>
      <c r="FD31" s="325"/>
      <c r="FE31" s="325"/>
      <c r="FF31" s="325"/>
      <c r="FG31" s="325"/>
      <c r="FH31" s="325"/>
      <c r="FI31" s="325"/>
      <c r="FJ31" s="325"/>
      <c r="FK31" s="326"/>
    </row>
    <row r="32" spans="1:167" s="60" customFormat="1" ht="10.5" customHeight="1" thickBot="1" x14ac:dyDescent="0.25">
      <c r="L32" s="221" t="s">
        <v>333</v>
      </c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5"/>
      <c r="EK32" s="85"/>
      <c r="EL32" s="85"/>
      <c r="EM32" s="85"/>
      <c r="EN32" s="85"/>
      <c r="EO32" s="85"/>
      <c r="EP32" s="85"/>
      <c r="EQ32" s="85"/>
      <c r="ER32" s="86"/>
      <c r="ES32" s="86"/>
      <c r="ET32" s="86"/>
      <c r="EU32" s="86"/>
      <c r="EW32" s="85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</row>
    <row r="33" spans="1:167" s="59" customFormat="1" thickBot="1" x14ac:dyDescent="0.25">
      <c r="AX33" s="83"/>
      <c r="AY33" s="83"/>
      <c r="AZ33" s="83"/>
      <c r="BA33" s="83"/>
      <c r="BB33" s="83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CB33" s="81"/>
      <c r="CC33" s="81"/>
      <c r="CD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I33" s="81"/>
      <c r="EL33" s="73" t="s">
        <v>58</v>
      </c>
      <c r="EN33" s="262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4"/>
    </row>
    <row r="34" spans="1:167" s="59" customFormat="1" ht="5.0999999999999996" customHeight="1" x14ac:dyDescent="0.2">
      <c r="A34" s="82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72"/>
      <c r="EK34" s="72"/>
      <c r="EL34" s="72"/>
      <c r="EM34" s="72"/>
      <c r="EN34" s="72"/>
      <c r="EO34" s="72"/>
      <c r="EP34" s="72"/>
      <c r="EQ34" s="72"/>
      <c r="ER34" s="73"/>
      <c r="ES34" s="73"/>
      <c r="ET34" s="73"/>
      <c r="EU34" s="73"/>
      <c r="EW34" s="72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</row>
    <row r="35" spans="1:167" s="59" customFormat="1" ht="10.5" customHeight="1" x14ac:dyDescent="0.2">
      <c r="A35" s="277" t="s">
        <v>332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1" t="s">
        <v>331</v>
      </c>
      <c r="AF35" s="272"/>
      <c r="AG35" s="272"/>
      <c r="AH35" s="272"/>
      <c r="AI35" s="272"/>
      <c r="AJ35" s="272"/>
      <c r="AK35" s="272"/>
      <c r="AL35" s="272"/>
      <c r="AM35" s="272"/>
      <c r="AN35" s="272"/>
      <c r="AO35" s="275" t="s">
        <v>330</v>
      </c>
      <c r="AP35" s="276"/>
      <c r="AQ35" s="276"/>
      <c r="AR35" s="276"/>
      <c r="AS35" s="276"/>
      <c r="AT35" s="276"/>
      <c r="AU35" s="276"/>
      <c r="AV35" s="276"/>
      <c r="AW35" s="276"/>
      <c r="AX35" s="276"/>
      <c r="AY35" s="271" t="s">
        <v>329</v>
      </c>
      <c r="AZ35" s="272"/>
      <c r="BA35" s="272"/>
      <c r="BB35" s="272"/>
      <c r="BC35" s="272"/>
      <c r="BD35" s="272"/>
      <c r="BE35" s="272"/>
      <c r="BF35" s="272"/>
      <c r="BG35" s="272"/>
      <c r="BH35" s="272"/>
      <c r="BI35" s="311" t="s">
        <v>328</v>
      </c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3"/>
      <c r="CN35" s="282" t="s">
        <v>327</v>
      </c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4"/>
      <c r="DP35" s="305" t="s">
        <v>326</v>
      </c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</row>
    <row r="36" spans="1:167" s="59" customFormat="1" ht="10.5" customHeight="1" x14ac:dyDescent="0.2">
      <c r="A36" s="277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1"/>
      <c r="AF36" s="272"/>
      <c r="AG36" s="272"/>
      <c r="AH36" s="272"/>
      <c r="AI36" s="272"/>
      <c r="AJ36" s="272"/>
      <c r="AK36" s="272"/>
      <c r="AL36" s="272"/>
      <c r="AM36" s="272"/>
      <c r="AN36" s="272"/>
      <c r="AO36" s="275"/>
      <c r="AP36" s="276"/>
      <c r="AQ36" s="276"/>
      <c r="AR36" s="276"/>
      <c r="AS36" s="276"/>
      <c r="AT36" s="276"/>
      <c r="AU36" s="276"/>
      <c r="AV36" s="276"/>
      <c r="AW36" s="276"/>
      <c r="AX36" s="276"/>
      <c r="AY36" s="271"/>
      <c r="AZ36" s="272"/>
      <c r="BA36" s="272"/>
      <c r="BB36" s="272"/>
      <c r="BC36" s="272"/>
      <c r="BD36" s="272"/>
      <c r="BE36" s="272"/>
      <c r="BF36" s="272"/>
      <c r="BG36" s="272"/>
      <c r="BH36" s="272"/>
      <c r="BI36" s="273" t="s">
        <v>325</v>
      </c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74"/>
      <c r="CN36" s="285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7"/>
      <c r="DP36" s="307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  <c r="FJ36" s="308"/>
      <c r="FK36" s="308"/>
    </row>
    <row r="37" spans="1:167" s="74" customFormat="1" ht="10.5" customHeight="1" x14ac:dyDescent="0.2">
      <c r="A37" s="277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7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71" t="s">
        <v>324</v>
      </c>
      <c r="CB37" s="246"/>
      <c r="CC37" s="246"/>
      <c r="CD37" s="246"/>
      <c r="CE37" s="59" t="s">
        <v>304</v>
      </c>
      <c r="CF37" s="59"/>
      <c r="CG37" s="59"/>
      <c r="CH37" s="59"/>
      <c r="CI37" s="59"/>
      <c r="CJ37" s="59"/>
      <c r="CK37" s="59"/>
      <c r="CL37" s="59"/>
      <c r="CM37" s="78"/>
      <c r="CN37" s="285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7"/>
      <c r="DP37" s="307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</row>
    <row r="38" spans="1:167" s="74" customFormat="1" ht="3" customHeight="1" x14ac:dyDescent="0.2">
      <c r="A38" s="277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77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5"/>
      <c r="CN38" s="288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90"/>
      <c r="DP38" s="309"/>
      <c r="DQ38" s="310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0"/>
      <c r="FF38" s="310"/>
      <c r="FG38" s="310"/>
      <c r="FH38" s="310"/>
      <c r="FI38" s="310"/>
      <c r="FJ38" s="310"/>
      <c r="FK38" s="310"/>
    </row>
    <row r="39" spans="1:167" s="74" customFormat="1" ht="14.25" customHeight="1" x14ac:dyDescent="0.2">
      <c r="A39" s="277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14" t="s">
        <v>323</v>
      </c>
      <c r="BJ39" s="214"/>
      <c r="BK39" s="214"/>
      <c r="BL39" s="214"/>
      <c r="BM39" s="214"/>
      <c r="BN39" s="214"/>
      <c r="BO39" s="214"/>
      <c r="BP39" s="214"/>
      <c r="BQ39" s="214"/>
      <c r="BR39" s="214"/>
      <c r="BS39" s="214" t="s">
        <v>322</v>
      </c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53" t="s">
        <v>323</v>
      </c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13"/>
      <c r="DB39" s="253" t="s">
        <v>322</v>
      </c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13"/>
      <c r="DP39" s="214" t="s">
        <v>321</v>
      </c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 t="s">
        <v>320</v>
      </c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53"/>
    </row>
    <row r="40" spans="1:167" s="59" customFormat="1" ht="11.1" customHeight="1" thickBot="1" x14ac:dyDescent="0.25">
      <c r="A40" s="213">
        <v>1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5">
        <v>2</v>
      </c>
      <c r="AF40" s="215"/>
      <c r="AG40" s="215"/>
      <c r="AH40" s="215"/>
      <c r="AI40" s="215"/>
      <c r="AJ40" s="215"/>
      <c r="AK40" s="215"/>
      <c r="AL40" s="215"/>
      <c r="AM40" s="215"/>
      <c r="AN40" s="215"/>
      <c r="AO40" s="215">
        <v>3</v>
      </c>
      <c r="AP40" s="215"/>
      <c r="AQ40" s="215"/>
      <c r="AR40" s="215"/>
      <c r="AS40" s="215"/>
      <c r="AT40" s="215"/>
      <c r="AU40" s="215"/>
      <c r="AV40" s="215"/>
      <c r="AW40" s="215"/>
      <c r="AX40" s="215"/>
      <c r="AY40" s="215">
        <v>4</v>
      </c>
      <c r="AZ40" s="215"/>
      <c r="BA40" s="215"/>
      <c r="BB40" s="215"/>
      <c r="BC40" s="215"/>
      <c r="BD40" s="215"/>
      <c r="BE40" s="215"/>
      <c r="BF40" s="215"/>
      <c r="BG40" s="215"/>
      <c r="BH40" s="215"/>
      <c r="BI40" s="228">
        <v>5</v>
      </c>
      <c r="BJ40" s="228"/>
      <c r="BK40" s="228"/>
      <c r="BL40" s="228"/>
      <c r="BM40" s="228"/>
      <c r="BN40" s="228"/>
      <c r="BO40" s="228"/>
      <c r="BP40" s="228"/>
      <c r="BQ40" s="228"/>
      <c r="BR40" s="228"/>
      <c r="BS40" s="215">
        <v>6</v>
      </c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28">
        <v>7</v>
      </c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>
        <v>8</v>
      </c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>
        <v>9</v>
      </c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>
        <v>10</v>
      </c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54"/>
    </row>
    <row r="41" spans="1:167" s="59" customFormat="1" ht="11.25" customHeight="1" x14ac:dyDescent="0.25">
      <c r="A41" s="23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1"/>
      <c r="AE41" s="219"/>
      <c r="AF41" s="220"/>
      <c r="AG41" s="220"/>
      <c r="AH41" s="220"/>
      <c r="AI41" s="220"/>
      <c r="AJ41" s="220"/>
      <c r="AK41" s="220"/>
      <c r="AL41" s="220"/>
      <c r="AM41" s="220"/>
      <c r="AN41" s="220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65"/>
    </row>
    <row r="42" spans="1:167" s="59" customFormat="1" ht="11.25" customHeight="1" thickBot="1" x14ac:dyDescent="0.25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8"/>
      <c r="AE42" s="229"/>
      <c r="AF42" s="230"/>
      <c r="AG42" s="230"/>
      <c r="AH42" s="230"/>
      <c r="AI42" s="230"/>
      <c r="AJ42" s="230"/>
      <c r="AK42" s="230"/>
      <c r="AL42" s="230"/>
      <c r="AM42" s="230"/>
      <c r="AN42" s="230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56"/>
    </row>
    <row r="43" spans="1:167" s="72" customFormat="1" ht="12" customHeight="1" thickBot="1" x14ac:dyDescent="0.25">
      <c r="BQ43" s="73" t="s">
        <v>319</v>
      </c>
      <c r="BS43" s="243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5"/>
      <c r="CN43" s="224" t="s">
        <v>121</v>
      </c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57"/>
    </row>
    <row r="44" spans="1:167" ht="5.0999999999999996" customHeight="1" thickBot="1" x14ac:dyDescent="0.25"/>
    <row r="45" spans="1:167" s="59" customFormat="1" ht="10.5" customHeight="1" x14ac:dyDescent="0.2">
      <c r="ET45" s="71"/>
      <c r="EU45" s="71"/>
      <c r="EX45" s="71" t="s">
        <v>318</v>
      </c>
      <c r="EZ45" s="249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1"/>
    </row>
    <row r="46" spans="1:167" s="59" customFormat="1" ht="10.5" customHeight="1" thickBot="1" x14ac:dyDescent="0.25">
      <c r="A46" s="59" t="s">
        <v>317</v>
      </c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ET46" s="71"/>
      <c r="EU46" s="71"/>
      <c r="EW46" s="72"/>
      <c r="EX46" s="71" t="s">
        <v>316</v>
      </c>
      <c r="EZ46" s="258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60"/>
    </row>
    <row r="47" spans="1:167" s="60" customFormat="1" ht="10.5" customHeight="1" thickBot="1" x14ac:dyDescent="0.25">
      <c r="N47" s="221" t="s">
        <v>61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H47" s="231" t="s">
        <v>307</v>
      </c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</row>
    <row r="48" spans="1:167" ht="10.5" customHeight="1" x14ac:dyDescent="0.2">
      <c r="A48" s="59" t="s">
        <v>315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X48" s="226" t="s">
        <v>314</v>
      </c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69"/>
    </row>
    <row r="49" spans="1:167" ht="10.5" customHeight="1" x14ac:dyDescent="0.2">
      <c r="A49" s="59" t="s">
        <v>313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X49" s="247" t="s">
        <v>312</v>
      </c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7"/>
    </row>
    <row r="50" spans="1:167" ht="10.5" customHeight="1" x14ac:dyDescent="0.2">
      <c r="A50" s="59" t="s">
        <v>311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X50" s="65"/>
      <c r="BY50" s="59" t="s">
        <v>310</v>
      </c>
      <c r="CL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64"/>
    </row>
    <row r="51" spans="1:167" ht="10.5" customHeight="1" x14ac:dyDescent="0.2">
      <c r="N51" s="221" t="s">
        <v>61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H51" s="231" t="s">
        <v>307</v>
      </c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X51" s="65"/>
      <c r="BY51" s="59" t="s">
        <v>309</v>
      </c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Z51" s="216"/>
      <c r="DA51" s="216"/>
      <c r="DB51" s="216"/>
      <c r="DC51" s="216"/>
      <c r="DD51" s="216"/>
      <c r="DE51" s="216"/>
      <c r="DF51" s="216"/>
      <c r="DG51" s="216"/>
      <c r="DH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FJ51" s="59"/>
      <c r="FK51" s="64"/>
    </row>
    <row r="52" spans="1:167" ht="10.5" customHeight="1" x14ac:dyDescent="0.2">
      <c r="A52" s="59" t="s">
        <v>310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X52" s="65"/>
      <c r="CL52" s="238" t="s">
        <v>308</v>
      </c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Z52" s="238" t="s">
        <v>61</v>
      </c>
      <c r="DA52" s="238"/>
      <c r="DB52" s="238"/>
      <c r="DC52" s="238"/>
      <c r="DD52" s="238"/>
      <c r="DE52" s="238"/>
      <c r="DF52" s="238"/>
      <c r="DG52" s="238"/>
      <c r="DH52" s="238"/>
      <c r="DJ52" s="238" t="s">
        <v>307</v>
      </c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C52" s="238" t="s">
        <v>306</v>
      </c>
      <c r="ED52" s="238"/>
      <c r="EE52" s="238"/>
      <c r="EF52" s="238"/>
      <c r="EG52" s="238"/>
      <c r="EH52" s="238"/>
      <c r="EI52" s="238"/>
      <c r="EJ52" s="238"/>
      <c r="EK52" s="238"/>
      <c r="EL52" s="238"/>
      <c r="FJ52" s="66"/>
      <c r="FK52" s="64"/>
    </row>
    <row r="53" spans="1:167" ht="10.5" customHeight="1" x14ac:dyDescent="0.2">
      <c r="A53" s="59" t="s">
        <v>309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X53" s="65"/>
      <c r="BY53" s="235" t="s">
        <v>305</v>
      </c>
      <c r="BZ53" s="235"/>
      <c r="CA53" s="222"/>
      <c r="CB53" s="222"/>
      <c r="CC53" s="222"/>
      <c r="CD53" s="222"/>
      <c r="CE53" s="222"/>
      <c r="CF53" s="237" t="s">
        <v>305</v>
      </c>
      <c r="CG53" s="237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35">
        <v>20</v>
      </c>
      <c r="DF53" s="235"/>
      <c r="DG53" s="235"/>
      <c r="DH53" s="235"/>
      <c r="DI53" s="246"/>
      <c r="DJ53" s="246"/>
      <c r="DK53" s="246"/>
      <c r="DL53" s="237" t="s">
        <v>304</v>
      </c>
      <c r="DM53" s="237"/>
      <c r="DN53" s="237"/>
      <c r="ED53" s="59"/>
      <c r="EE53" s="59"/>
      <c r="EF53" s="59"/>
      <c r="EG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64"/>
    </row>
    <row r="54" spans="1:167" s="60" customFormat="1" ht="9.75" customHeight="1" thickBot="1" x14ac:dyDescent="0.25">
      <c r="N54" s="238" t="s">
        <v>308</v>
      </c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D54" s="238" t="s">
        <v>61</v>
      </c>
      <c r="AE54" s="238"/>
      <c r="AF54" s="238"/>
      <c r="AG54" s="238"/>
      <c r="AH54" s="238"/>
      <c r="AI54" s="238"/>
      <c r="AJ54" s="238"/>
      <c r="AK54" s="238"/>
      <c r="AL54" s="238"/>
      <c r="AM54" s="238"/>
      <c r="AO54" s="238" t="s">
        <v>307</v>
      </c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H54" s="242" t="s">
        <v>306</v>
      </c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X54" s="63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1"/>
    </row>
    <row r="55" spans="1:167" s="59" customFormat="1" ht="10.5" customHeight="1" x14ac:dyDescent="0.2">
      <c r="A55" s="235" t="s">
        <v>305</v>
      </c>
      <c r="B55" s="235"/>
      <c r="C55" s="222"/>
      <c r="D55" s="222"/>
      <c r="E55" s="222"/>
      <c r="F55" s="222"/>
      <c r="G55" s="222"/>
      <c r="H55" s="237" t="s">
        <v>305</v>
      </c>
      <c r="I55" s="237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35">
        <v>20</v>
      </c>
      <c r="AH55" s="235"/>
      <c r="AI55" s="235"/>
      <c r="AJ55" s="235"/>
      <c r="AK55" s="246"/>
      <c r="AL55" s="246"/>
      <c r="AM55" s="246"/>
      <c r="AN55" s="237" t="s">
        <v>304</v>
      </c>
      <c r="AO55" s="237"/>
      <c r="AP55" s="237"/>
    </row>
    <row r="56" spans="1:167" s="59" customFormat="1" ht="3" customHeight="1" x14ac:dyDescent="0.2"/>
  </sheetData>
  <mergeCells count="135">
    <mergeCell ref="AO25:EL25"/>
    <mergeCell ref="EZ30:FK30"/>
    <mergeCell ref="AO28:EL29"/>
    <mergeCell ref="EZ28:FK29"/>
    <mergeCell ref="EZ25:FK25"/>
    <mergeCell ref="EZ31:FK31"/>
    <mergeCell ref="EZ27:FK27"/>
    <mergeCell ref="EZ26:FK26"/>
    <mergeCell ref="CS3:FK3"/>
    <mergeCell ref="BS40:CM40"/>
    <mergeCell ref="CN40:DA40"/>
    <mergeCell ref="BV15:BW15"/>
    <mergeCell ref="BX15:CT15"/>
    <mergeCell ref="CY15:DA15"/>
    <mergeCell ref="EZ18:FK18"/>
    <mergeCell ref="DY14:FK14"/>
    <mergeCell ref="CN35:DO38"/>
    <mergeCell ref="DB39:DO39"/>
    <mergeCell ref="DP39:EM39"/>
    <mergeCell ref="BP14:CK14"/>
    <mergeCell ref="BV19:BY19"/>
    <mergeCell ref="EZ20:FK21"/>
    <mergeCell ref="AY23:BZ24"/>
    <mergeCell ref="EZ22:FK24"/>
    <mergeCell ref="DP35:FK38"/>
    <mergeCell ref="CB37:CD37"/>
    <mergeCell ref="BS39:CM39"/>
    <mergeCell ref="BI35:CM35"/>
    <mergeCell ref="EZ17:FK17"/>
    <mergeCell ref="EJ17:EM17"/>
    <mergeCell ref="BQ15:BU15"/>
    <mergeCell ref="B16:EX16"/>
    <mergeCell ref="BP9:FK9"/>
    <mergeCell ref="BP11:FK11"/>
    <mergeCell ref="BP12:FK12"/>
    <mergeCell ref="BP10:FK10"/>
    <mergeCell ref="EZ19:FK19"/>
    <mergeCell ref="AO20:EL21"/>
    <mergeCell ref="L32:AV32"/>
    <mergeCell ref="AY35:BH39"/>
    <mergeCell ref="AE35:AN39"/>
    <mergeCell ref="BI36:CM36"/>
    <mergeCell ref="AO35:AX39"/>
    <mergeCell ref="A35:AD39"/>
    <mergeCell ref="BI39:BR39"/>
    <mergeCell ref="CU15:CX15"/>
    <mergeCell ref="DY13:FK13"/>
    <mergeCell ref="DB15:DD15"/>
    <mergeCell ref="AR19:AV19"/>
    <mergeCell ref="AW19:AX19"/>
    <mergeCell ref="AY19:BU19"/>
    <mergeCell ref="CC19:CE19"/>
    <mergeCell ref="BZ19:CB19"/>
    <mergeCell ref="BP13:CK13"/>
    <mergeCell ref="L31:AV31"/>
    <mergeCell ref="AO26:EL27"/>
    <mergeCell ref="CN39:DA39"/>
    <mergeCell ref="EN33:FK33"/>
    <mergeCell ref="AY40:BH40"/>
    <mergeCell ref="BI41:BR41"/>
    <mergeCell ref="BS41:CM41"/>
    <mergeCell ref="CN41:DA41"/>
    <mergeCell ref="BI40:BR40"/>
    <mergeCell ref="DB40:DO40"/>
    <mergeCell ref="EN41:FK41"/>
    <mergeCell ref="DB41:DO41"/>
    <mergeCell ref="EZ45:FK45"/>
    <mergeCell ref="DP42:EM42"/>
    <mergeCell ref="N53:AB53"/>
    <mergeCell ref="AO53:BF53"/>
    <mergeCell ref="AH50:BF50"/>
    <mergeCell ref="BI42:BR42"/>
    <mergeCell ref="AY42:BH42"/>
    <mergeCell ref="BP8:FK8"/>
    <mergeCell ref="EN39:FK39"/>
    <mergeCell ref="EN40:FK40"/>
    <mergeCell ref="DP41:EM41"/>
    <mergeCell ref="EN42:FK42"/>
    <mergeCell ref="DE53:DH53"/>
    <mergeCell ref="BS42:CM42"/>
    <mergeCell ref="EN43:FK43"/>
    <mergeCell ref="EZ46:FK46"/>
    <mergeCell ref="EC52:EL52"/>
    <mergeCell ref="BY53:BZ53"/>
    <mergeCell ref="DJ52:EA52"/>
    <mergeCell ref="DI53:DK53"/>
    <mergeCell ref="CZ52:DH52"/>
    <mergeCell ref="CH53:DD53"/>
    <mergeCell ref="CA53:CE53"/>
    <mergeCell ref="DL53:DN53"/>
    <mergeCell ref="BH54:BU54"/>
    <mergeCell ref="BH53:BU53"/>
    <mergeCell ref="AD53:AM53"/>
    <mergeCell ref="BS43:CM43"/>
    <mergeCell ref="CF53:CG53"/>
    <mergeCell ref="AG55:AJ55"/>
    <mergeCell ref="AK55:AM55"/>
    <mergeCell ref="AO54:BF54"/>
    <mergeCell ref="AN55:AP55"/>
    <mergeCell ref="BX49:EL49"/>
    <mergeCell ref="CL52:CX52"/>
    <mergeCell ref="A55:B55"/>
    <mergeCell ref="AO41:AX41"/>
    <mergeCell ref="C55:G55"/>
    <mergeCell ref="H55:I55"/>
    <mergeCell ref="J55:AF55"/>
    <mergeCell ref="AH46:BF46"/>
    <mergeCell ref="AH51:BF51"/>
    <mergeCell ref="N54:AB54"/>
    <mergeCell ref="AD54:AM54"/>
    <mergeCell ref="A41:AD41"/>
    <mergeCell ref="A40:AD40"/>
    <mergeCell ref="AO40:AX40"/>
    <mergeCell ref="AE40:AN40"/>
    <mergeCell ref="N46:AF46"/>
    <mergeCell ref="A42:AD42"/>
    <mergeCell ref="AE41:AN41"/>
    <mergeCell ref="AY41:BH41"/>
    <mergeCell ref="N51:AF51"/>
    <mergeCell ref="EC51:EL51"/>
    <mergeCell ref="CN42:DA42"/>
    <mergeCell ref="CN43:DA43"/>
    <mergeCell ref="DB43:DO43"/>
    <mergeCell ref="BX48:EL48"/>
    <mergeCell ref="N50:AF50"/>
    <mergeCell ref="DP40:EM40"/>
    <mergeCell ref="N47:AF47"/>
    <mergeCell ref="DJ51:EA51"/>
    <mergeCell ref="CL51:CX51"/>
    <mergeCell ref="AE42:AN42"/>
    <mergeCell ref="AH47:BF47"/>
    <mergeCell ref="AO42:AX42"/>
    <mergeCell ref="DB42:DO42"/>
    <mergeCell ref="DP43:EM43"/>
    <mergeCell ref="CZ51:DH51"/>
  </mergeCells>
  <phoneticPr fontId="0" type="noConversion"/>
  <pageMargins left="0.39370078740157483" right="0.31496062992125984" top="0.31" bottom="0.35433070866141736" header="0.31496062992125984" footer="0.19685039370078741"/>
  <pageSetup paperSize="9" scale="93" fitToHeight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2.75" x14ac:dyDescent="0.2"/>
  <sheetData/>
  <phoneticPr fontId="2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zoomScaleSheetLayoutView="130" workbookViewId="0">
      <selection activeCell="J13" sqref="J13"/>
    </sheetView>
  </sheetViews>
  <sheetFormatPr defaultRowHeight="14.25" x14ac:dyDescent="0.2"/>
  <cols>
    <col min="1" max="1" width="21.1640625" style="8" customWidth="1"/>
    <col min="2" max="2" width="12.33203125" style="8" customWidth="1"/>
    <col min="3" max="3" width="24.83203125" style="8" customWidth="1"/>
    <col min="4" max="9" width="14.5" style="8" customWidth="1"/>
    <col min="10" max="10" width="11.83203125" style="8" customWidth="1"/>
    <col min="11" max="11" width="9.33203125" style="8"/>
    <col min="12" max="12" width="26.5" style="8" customWidth="1"/>
    <col min="13" max="16384" width="9.33203125" style="8"/>
  </cols>
  <sheetData>
    <row r="1" spans="1:12" ht="37.5" customHeight="1" x14ac:dyDescent="0.2">
      <c r="A1" s="180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69.75" customHeight="1" x14ac:dyDescent="0.2">
      <c r="A2" s="9" t="s">
        <v>79</v>
      </c>
      <c r="B2" s="9" t="s">
        <v>69</v>
      </c>
      <c r="C2" s="9" t="s">
        <v>70</v>
      </c>
      <c r="D2" s="9" t="s">
        <v>71</v>
      </c>
      <c r="E2" s="9" t="s">
        <v>72</v>
      </c>
      <c r="F2" s="9" t="s">
        <v>73</v>
      </c>
      <c r="G2" s="9" t="s">
        <v>74</v>
      </c>
      <c r="H2" s="9" t="s">
        <v>80</v>
      </c>
      <c r="I2" s="9" t="s">
        <v>75</v>
      </c>
      <c r="J2" s="9" t="s">
        <v>76</v>
      </c>
      <c r="K2" s="9" t="s">
        <v>77</v>
      </c>
      <c r="L2" s="9" t="s">
        <v>78</v>
      </c>
    </row>
    <row r="3" spans="1:12" ht="16.5" customHeight="1" x14ac:dyDescent="0.2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68.25" customHeight="1" x14ac:dyDescent="0.2">
      <c r="A4" s="40"/>
      <c r="B4" s="40"/>
      <c r="C4" s="40" t="s">
        <v>403</v>
      </c>
      <c r="D4" s="40" t="s">
        <v>403</v>
      </c>
      <c r="E4" s="40"/>
      <c r="F4" s="40"/>
      <c r="G4" s="40"/>
      <c r="H4" s="40"/>
      <c r="I4" s="40" t="s">
        <v>452</v>
      </c>
      <c r="J4" s="40" t="s">
        <v>453</v>
      </c>
      <c r="K4" s="40" t="s">
        <v>497</v>
      </c>
      <c r="L4" s="40" t="s">
        <v>474</v>
      </c>
    </row>
    <row r="5" spans="1:12" ht="16.5" customHeight="1" x14ac:dyDescent="0.2">
      <c r="A5" s="40"/>
      <c r="B5" s="40"/>
      <c r="C5" s="40"/>
      <c r="D5" s="40"/>
      <c r="E5" s="40"/>
      <c r="F5" s="40"/>
      <c r="G5" s="41"/>
      <c r="H5" s="41"/>
      <c r="I5" s="40"/>
      <c r="J5" s="40"/>
      <c r="K5" s="40"/>
      <c r="L5" s="40"/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130" zoomScaleNormal="130" zoomScaleSheetLayoutView="115" workbookViewId="0">
      <selection activeCell="A12" sqref="A12"/>
    </sheetView>
  </sheetViews>
  <sheetFormatPr defaultRowHeight="14.25" x14ac:dyDescent="0.2"/>
  <cols>
    <col min="1" max="1" width="142" style="8" customWidth="1"/>
    <col min="2" max="2" width="23.5" style="8" customWidth="1"/>
    <col min="3" max="16384" width="9.33203125" style="8"/>
  </cols>
  <sheetData>
    <row r="1" spans="1:2" ht="20.25" customHeight="1" x14ac:dyDescent="0.2">
      <c r="A1" s="182" t="s">
        <v>82</v>
      </c>
      <c r="B1" s="182"/>
    </row>
    <row r="2" spans="1:2" ht="12.75" customHeight="1" x14ac:dyDescent="0.2">
      <c r="A2" s="181"/>
      <c r="B2" s="181"/>
    </row>
    <row r="3" spans="1:2" ht="14.25" customHeight="1" x14ac:dyDescent="0.2">
      <c r="A3" s="10" t="s">
        <v>10</v>
      </c>
      <c r="B3" s="10" t="s">
        <v>11</v>
      </c>
    </row>
    <row r="4" spans="1:2" ht="22.5" customHeight="1" x14ac:dyDescent="0.2">
      <c r="A4" s="11" t="s">
        <v>12</v>
      </c>
      <c r="B4" s="11" t="s">
        <v>13</v>
      </c>
    </row>
    <row r="5" spans="1:2" ht="18" customHeight="1" x14ac:dyDescent="0.2">
      <c r="A5" s="12" t="s">
        <v>86</v>
      </c>
      <c r="B5" s="14"/>
    </row>
    <row r="6" spans="1:2" ht="33.75" customHeight="1" x14ac:dyDescent="0.2">
      <c r="A6" s="13" t="s">
        <v>83</v>
      </c>
      <c r="B6" s="14"/>
    </row>
    <row r="7" spans="1:2" ht="30" customHeight="1" x14ac:dyDescent="0.2">
      <c r="A7" s="13" t="s">
        <v>84</v>
      </c>
      <c r="B7" s="14"/>
    </row>
    <row r="8" spans="1:2" ht="33.75" customHeight="1" x14ac:dyDescent="0.2">
      <c r="A8" s="13" t="s">
        <v>85</v>
      </c>
      <c r="B8" s="14"/>
    </row>
    <row r="9" spans="1:2" ht="20.25" customHeight="1" x14ac:dyDescent="0.2">
      <c r="A9" s="12" t="s">
        <v>87</v>
      </c>
      <c r="B9" s="14"/>
    </row>
    <row r="10" spans="1:2" ht="18" customHeight="1" x14ac:dyDescent="0.2">
      <c r="A10" s="13" t="s">
        <v>88</v>
      </c>
      <c r="B10" s="14"/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3" sqref="J3:J46"/>
    </sheetView>
  </sheetViews>
  <sheetFormatPr defaultRowHeight="12.75" x14ac:dyDescent="0.2"/>
  <cols>
    <col min="1" max="1" width="34.33203125" customWidth="1"/>
    <col min="4" max="4" width="17.5" customWidth="1"/>
    <col min="5" max="5" width="18.1640625" customWidth="1"/>
    <col min="6" max="6" width="14.83203125" customWidth="1"/>
    <col min="9" max="9" width="15.6640625" customWidth="1"/>
    <col min="10" max="10" width="19.1640625" customWidth="1"/>
    <col min="11" max="11" width="14" customWidth="1"/>
  </cols>
  <sheetData>
    <row r="1" spans="1:11" ht="30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5" t="s">
        <v>120</v>
      </c>
      <c r="J1" s="24"/>
    </row>
    <row r="2" spans="1:11" ht="43.5" customHeight="1" x14ac:dyDescent="0.2">
      <c r="A2" s="183" t="s">
        <v>496</v>
      </c>
      <c r="B2" s="183"/>
      <c r="C2" s="183"/>
      <c r="D2" s="183"/>
      <c r="E2" s="183"/>
      <c r="F2" s="183"/>
      <c r="G2" s="183"/>
      <c r="H2" s="183"/>
      <c r="I2" s="183"/>
      <c r="K2" s="36" t="s">
        <v>169</v>
      </c>
    </row>
    <row r="3" spans="1:11" ht="14.25" x14ac:dyDescent="0.2">
      <c r="A3" s="184" t="s">
        <v>19</v>
      </c>
      <c r="B3" s="184" t="s">
        <v>20</v>
      </c>
      <c r="C3" s="184" t="s">
        <v>21</v>
      </c>
      <c r="D3" s="184" t="s">
        <v>22</v>
      </c>
      <c r="E3" s="184"/>
      <c r="F3" s="184"/>
      <c r="G3" s="184"/>
      <c r="H3" s="184"/>
      <c r="I3" s="184"/>
      <c r="J3" s="171"/>
    </row>
    <row r="4" spans="1:11" ht="14.25" x14ac:dyDescent="0.2">
      <c r="A4" s="185" t="s">
        <v>0</v>
      </c>
      <c r="B4" s="185" t="s">
        <v>0</v>
      </c>
      <c r="C4" s="185" t="s">
        <v>0</v>
      </c>
      <c r="D4" s="184" t="s">
        <v>23</v>
      </c>
      <c r="E4" s="184" t="s">
        <v>24</v>
      </c>
      <c r="F4" s="184"/>
      <c r="G4" s="184"/>
      <c r="H4" s="184"/>
      <c r="I4" s="184"/>
      <c r="J4" s="171"/>
    </row>
    <row r="5" spans="1:11" ht="198.75" customHeight="1" x14ac:dyDescent="0.2">
      <c r="A5" s="185" t="s">
        <v>0</v>
      </c>
      <c r="B5" s="185" t="s">
        <v>0</v>
      </c>
      <c r="C5" s="185" t="s">
        <v>0</v>
      </c>
      <c r="D5" s="185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72" t="s">
        <v>501</v>
      </c>
    </row>
    <row r="6" spans="1:11" ht="14.25" x14ac:dyDescent="0.2">
      <c r="A6" s="11" t="s">
        <v>30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>
        <v>7</v>
      </c>
      <c r="H6" s="11" t="s">
        <v>37</v>
      </c>
      <c r="I6" s="11" t="s">
        <v>38</v>
      </c>
      <c r="J6" s="11" t="s">
        <v>160</v>
      </c>
    </row>
    <row r="7" spans="1:11" ht="53.25" customHeight="1" x14ac:dyDescent="0.2">
      <c r="A7" s="29" t="s">
        <v>39</v>
      </c>
      <c r="B7" s="10" t="s">
        <v>40</v>
      </c>
      <c r="C7" s="10" t="s">
        <v>41</v>
      </c>
      <c r="D7" s="145">
        <f>D9+D10+D12+D13</f>
        <v>17357598.259999998</v>
      </c>
      <c r="E7" s="127">
        <f>E10</f>
        <v>16773831.549999999</v>
      </c>
      <c r="F7" s="127">
        <f>F12</f>
        <v>112625</v>
      </c>
      <c r="G7" s="128" t="s">
        <v>41</v>
      </c>
      <c r="H7" s="128" t="s">
        <v>41</v>
      </c>
      <c r="I7" s="127">
        <f>I10</f>
        <v>471141.71</v>
      </c>
      <c r="J7" s="171"/>
    </row>
    <row r="8" spans="1:11" ht="47.25" customHeight="1" x14ac:dyDescent="0.2">
      <c r="A8" s="12" t="s">
        <v>42</v>
      </c>
      <c r="B8" s="11" t="s">
        <v>43</v>
      </c>
      <c r="C8" s="11" t="s">
        <v>0</v>
      </c>
      <c r="D8" s="146"/>
      <c r="E8" s="128" t="s">
        <v>41</v>
      </c>
      <c r="F8" s="128" t="s">
        <v>41</v>
      </c>
      <c r="G8" s="128" t="s">
        <v>41</v>
      </c>
      <c r="H8" s="128" t="s">
        <v>41</v>
      </c>
      <c r="I8" s="124" t="s">
        <v>122</v>
      </c>
      <c r="J8" s="171"/>
    </row>
    <row r="9" spans="1:11" ht="41.25" customHeight="1" x14ac:dyDescent="0.2">
      <c r="A9" s="12" t="s">
        <v>44</v>
      </c>
      <c r="B9" s="11" t="s">
        <v>45</v>
      </c>
      <c r="C9" s="126"/>
      <c r="D9" s="146">
        <f>I9</f>
        <v>0</v>
      </c>
      <c r="E9" s="124"/>
      <c r="F9" s="128" t="s">
        <v>41</v>
      </c>
      <c r="G9" s="128" t="s">
        <v>41</v>
      </c>
      <c r="H9" s="128" t="s">
        <v>122</v>
      </c>
      <c r="I9" s="124"/>
      <c r="J9" s="171"/>
    </row>
    <row r="10" spans="1:11" ht="62.25" customHeight="1" x14ac:dyDescent="0.2">
      <c r="A10" s="149" t="s">
        <v>47</v>
      </c>
      <c r="B10" s="150" t="s">
        <v>46</v>
      </c>
      <c r="C10" s="150">
        <v>130</v>
      </c>
      <c r="D10" s="145">
        <f>E10+I10</f>
        <v>17244973.259999998</v>
      </c>
      <c r="E10" s="151">
        <f>E15</f>
        <v>16773831.549999999</v>
      </c>
      <c r="F10" s="152" t="s">
        <v>41</v>
      </c>
      <c r="G10" s="152" t="s">
        <v>41</v>
      </c>
      <c r="H10" s="152" t="s">
        <v>41</v>
      </c>
      <c r="I10" s="145">
        <f>I15</f>
        <v>471141.71</v>
      </c>
      <c r="J10" s="173"/>
    </row>
    <row r="11" spans="1:11" ht="78" customHeight="1" x14ac:dyDescent="0.2">
      <c r="A11" s="12" t="s">
        <v>48</v>
      </c>
      <c r="B11" s="11" t="s">
        <v>49</v>
      </c>
      <c r="C11" s="11"/>
      <c r="D11" s="146"/>
      <c r="E11" s="128" t="s">
        <v>41</v>
      </c>
      <c r="F11" s="128" t="s">
        <v>41</v>
      </c>
      <c r="G11" s="128" t="s">
        <v>41</v>
      </c>
      <c r="H11" s="128" t="s">
        <v>41</v>
      </c>
      <c r="I11" s="128"/>
      <c r="J11" s="171"/>
    </row>
    <row r="12" spans="1:11" ht="42" customHeight="1" x14ac:dyDescent="0.2">
      <c r="A12" s="149" t="s">
        <v>50</v>
      </c>
      <c r="B12" s="150" t="s">
        <v>51</v>
      </c>
      <c r="C12" s="150">
        <v>180</v>
      </c>
      <c r="D12" s="147">
        <f>F12</f>
        <v>112625</v>
      </c>
      <c r="E12" s="152" t="s">
        <v>41</v>
      </c>
      <c r="F12" s="145">
        <f>F15</f>
        <v>112625</v>
      </c>
      <c r="G12" s="152" t="s">
        <v>41</v>
      </c>
      <c r="H12" s="152" t="s">
        <v>41</v>
      </c>
      <c r="I12" s="152" t="s">
        <v>41</v>
      </c>
      <c r="J12" s="152" t="s">
        <v>41</v>
      </c>
    </row>
    <row r="13" spans="1:11" ht="14.25" x14ac:dyDescent="0.2">
      <c r="A13" s="12" t="s">
        <v>52</v>
      </c>
      <c r="B13" s="11" t="s">
        <v>53</v>
      </c>
      <c r="C13" s="11"/>
      <c r="D13" s="146">
        <f>I13</f>
        <v>0</v>
      </c>
      <c r="E13" s="128" t="s">
        <v>41</v>
      </c>
      <c r="F13" s="128" t="s">
        <v>41</v>
      </c>
      <c r="G13" s="128" t="s">
        <v>41</v>
      </c>
      <c r="H13" s="128" t="s">
        <v>41</v>
      </c>
      <c r="I13" s="124"/>
      <c r="J13" s="171"/>
    </row>
    <row r="14" spans="1:11" ht="45.75" customHeight="1" x14ac:dyDescent="0.2">
      <c r="A14" s="12" t="s">
        <v>54</v>
      </c>
      <c r="B14" s="11" t="s">
        <v>55</v>
      </c>
      <c r="C14" s="11" t="s">
        <v>122</v>
      </c>
      <c r="D14" s="146"/>
      <c r="E14" s="128" t="s">
        <v>41</v>
      </c>
      <c r="F14" s="128" t="s">
        <v>41</v>
      </c>
      <c r="G14" s="128" t="s">
        <v>41</v>
      </c>
      <c r="H14" s="128" t="s">
        <v>41</v>
      </c>
      <c r="I14" s="124"/>
      <c r="J14" s="171"/>
    </row>
    <row r="15" spans="1:11" ht="48" customHeight="1" x14ac:dyDescent="0.2">
      <c r="A15" s="149" t="s">
        <v>56</v>
      </c>
      <c r="B15" s="150" t="s">
        <v>57</v>
      </c>
      <c r="C15" s="150" t="s">
        <v>41</v>
      </c>
      <c r="D15" s="145">
        <f>D16+D23+D29</f>
        <v>20458269.579999998</v>
      </c>
      <c r="E15" s="145">
        <f>E16+E23+E29</f>
        <v>16773831.549999999</v>
      </c>
      <c r="F15" s="145">
        <f>F16+F23+F29</f>
        <v>112625</v>
      </c>
      <c r="G15" s="151" t="s">
        <v>121</v>
      </c>
      <c r="H15" s="151" t="s">
        <v>121</v>
      </c>
      <c r="I15" s="145">
        <f>I16+I23+I29</f>
        <v>471141.71</v>
      </c>
      <c r="J15" s="173"/>
    </row>
    <row r="16" spans="1:11" ht="40.5" customHeight="1" x14ac:dyDescent="0.2">
      <c r="A16" s="13" t="s">
        <v>124</v>
      </c>
      <c r="B16" s="11">
        <v>210</v>
      </c>
      <c r="C16" s="11">
        <v>110</v>
      </c>
      <c r="D16" s="148">
        <f>D17+D19+D20+D21+D22</f>
        <v>16360465.619999999</v>
      </c>
      <c r="E16" s="148">
        <f>E17+E20+E21</f>
        <v>13219169.289999999</v>
      </c>
      <c r="F16" s="148">
        <f>F17+F22</f>
        <v>40625</v>
      </c>
      <c r="G16" s="153" t="s">
        <v>121</v>
      </c>
      <c r="H16" s="153" t="s">
        <v>121</v>
      </c>
      <c r="I16" s="148">
        <f>I17+I19+I20+I21+I22</f>
        <v>0</v>
      </c>
      <c r="J16" s="173"/>
    </row>
    <row r="17" spans="1:10" ht="54.75" customHeight="1" x14ac:dyDescent="0.2">
      <c r="A17" s="27" t="s">
        <v>123</v>
      </c>
      <c r="B17" s="11">
        <v>211</v>
      </c>
      <c r="C17" s="11" t="s">
        <v>441</v>
      </c>
      <c r="D17" s="146">
        <f>D18+D19</f>
        <v>13259144.289999999</v>
      </c>
      <c r="E17" s="124">
        <f>E18+E19</f>
        <v>13218519.289999999</v>
      </c>
      <c r="F17" s="124">
        <f>F18+F19</f>
        <v>40625</v>
      </c>
      <c r="G17" s="128" t="s">
        <v>122</v>
      </c>
      <c r="H17" s="128" t="s">
        <v>122</v>
      </c>
      <c r="I17" s="124"/>
      <c r="J17" s="171"/>
    </row>
    <row r="18" spans="1:10" ht="40.5" customHeight="1" x14ac:dyDescent="0.2">
      <c r="A18" s="28" t="s">
        <v>132</v>
      </c>
      <c r="B18" s="11" t="s">
        <v>133</v>
      </c>
      <c r="C18" s="11">
        <v>111</v>
      </c>
      <c r="D18" s="146">
        <f>E18+F18+I18</f>
        <v>10158472.959999999</v>
      </c>
      <c r="E18" s="124">
        <f>'пост.и выплаты 2019'!E17</f>
        <v>10127271.01</v>
      </c>
      <c r="F18" s="124">
        <f>'пост.и выплаты 2019'!F17</f>
        <v>31201.95</v>
      </c>
      <c r="G18" s="128" t="s">
        <v>122</v>
      </c>
      <c r="H18" s="128" t="s">
        <v>122</v>
      </c>
      <c r="I18" s="124"/>
      <c r="J18" s="171"/>
    </row>
    <row r="19" spans="1:10" ht="87" customHeight="1" x14ac:dyDescent="0.2">
      <c r="A19" s="28" t="s">
        <v>134</v>
      </c>
      <c r="B19" s="11" t="s">
        <v>135</v>
      </c>
      <c r="C19" s="11">
        <v>119</v>
      </c>
      <c r="D19" s="146">
        <f t="shared" ref="D19:D28" si="0">E19+F19+I19</f>
        <v>3100671.3299999996</v>
      </c>
      <c r="E19" s="124">
        <f>'пост.и выплаты 2019'!E19</f>
        <v>3091248.28</v>
      </c>
      <c r="F19" s="124">
        <f>'пост.и выплаты 2019'!F19</f>
        <v>9423.0499999999993</v>
      </c>
      <c r="G19" s="128" t="s">
        <v>122</v>
      </c>
      <c r="H19" s="128" t="s">
        <v>122</v>
      </c>
      <c r="I19" s="124"/>
      <c r="J19" s="171"/>
    </row>
    <row r="20" spans="1:10" ht="52.5" customHeight="1" x14ac:dyDescent="0.2">
      <c r="A20" s="27" t="s">
        <v>130</v>
      </c>
      <c r="B20" s="11">
        <v>212</v>
      </c>
      <c r="C20" s="11">
        <v>112</v>
      </c>
      <c r="D20" s="146">
        <f t="shared" si="0"/>
        <v>0</v>
      </c>
      <c r="E20" s="124">
        <v>0</v>
      </c>
      <c r="F20" s="124"/>
      <c r="G20" s="128" t="s">
        <v>122</v>
      </c>
      <c r="H20" s="128" t="s">
        <v>122</v>
      </c>
      <c r="I20" s="124"/>
      <c r="J20" s="171"/>
    </row>
    <row r="21" spans="1:10" ht="42.75" customHeight="1" x14ac:dyDescent="0.2">
      <c r="A21" s="27" t="s">
        <v>131</v>
      </c>
      <c r="B21" s="11">
        <v>213</v>
      </c>
      <c r="C21" s="11">
        <v>112</v>
      </c>
      <c r="D21" s="146">
        <f t="shared" si="0"/>
        <v>650</v>
      </c>
      <c r="E21" s="124">
        <f>'пост.и выплаты 2019'!E21</f>
        <v>650</v>
      </c>
      <c r="F21" s="124"/>
      <c r="G21" s="128" t="s">
        <v>122</v>
      </c>
      <c r="H21" s="128" t="s">
        <v>122</v>
      </c>
      <c r="I21" s="124"/>
      <c r="J21" s="171"/>
    </row>
    <row r="22" spans="1:10" ht="42.75" customHeight="1" x14ac:dyDescent="0.2">
      <c r="A22" s="13" t="s">
        <v>125</v>
      </c>
      <c r="B22" s="11">
        <v>220</v>
      </c>
      <c r="C22" s="11">
        <v>112</v>
      </c>
      <c r="D22" s="146">
        <f t="shared" si="0"/>
        <v>0</v>
      </c>
      <c r="E22" s="124"/>
      <c r="F22" s="124"/>
      <c r="G22" s="128" t="s">
        <v>122</v>
      </c>
      <c r="H22" s="128" t="s">
        <v>122</v>
      </c>
      <c r="I22" s="124"/>
      <c r="J22" s="171"/>
    </row>
    <row r="23" spans="1:10" ht="37.5" customHeight="1" x14ac:dyDescent="0.2">
      <c r="A23" s="154" t="s">
        <v>126</v>
      </c>
      <c r="B23" s="155">
        <v>230</v>
      </c>
      <c r="C23" s="155">
        <v>850</v>
      </c>
      <c r="D23" s="146">
        <f t="shared" si="0"/>
        <v>116442.5</v>
      </c>
      <c r="E23" s="146">
        <f>E24+E25+E26</f>
        <v>116442.5</v>
      </c>
      <c r="F23" s="146"/>
      <c r="G23" s="156" t="s">
        <v>122</v>
      </c>
      <c r="H23" s="156" t="s">
        <v>122</v>
      </c>
      <c r="I23" s="146">
        <f>I24+I25+I26</f>
        <v>0</v>
      </c>
      <c r="J23" s="173"/>
    </row>
    <row r="24" spans="1:10" ht="40.5" customHeight="1" x14ac:dyDescent="0.2">
      <c r="A24" s="27" t="s">
        <v>136</v>
      </c>
      <c r="B24" s="11">
        <v>231</v>
      </c>
      <c r="C24" s="11">
        <v>851</v>
      </c>
      <c r="D24" s="146">
        <f t="shared" si="0"/>
        <v>105946.5</v>
      </c>
      <c r="E24" s="124">
        <v>105946.5</v>
      </c>
      <c r="F24" s="124"/>
      <c r="G24" s="128" t="s">
        <v>122</v>
      </c>
      <c r="H24" s="128" t="s">
        <v>122</v>
      </c>
      <c r="I24" s="124"/>
      <c r="J24" s="171"/>
    </row>
    <row r="25" spans="1:10" ht="51.75" customHeight="1" x14ac:dyDescent="0.2">
      <c r="A25" s="27" t="s">
        <v>440</v>
      </c>
      <c r="B25" s="11">
        <v>232</v>
      </c>
      <c r="C25" s="11">
        <v>852</v>
      </c>
      <c r="D25" s="146">
        <f t="shared" si="0"/>
        <v>10496</v>
      </c>
      <c r="E25" s="124">
        <v>10496</v>
      </c>
      <c r="F25" s="124"/>
      <c r="G25" s="128" t="s">
        <v>122</v>
      </c>
      <c r="H25" s="128" t="s">
        <v>122</v>
      </c>
      <c r="I25" s="124"/>
      <c r="J25" s="171"/>
    </row>
    <row r="26" spans="1:10" ht="34.5" customHeight="1" x14ac:dyDescent="0.2">
      <c r="A26" s="27" t="s">
        <v>137</v>
      </c>
      <c r="B26" s="11">
        <v>233</v>
      </c>
      <c r="C26" s="11">
        <v>853</v>
      </c>
      <c r="D26" s="146">
        <f t="shared" si="0"/>
        <v>0</v>
      </c>
      <c r="E26" s="124"/>
      <c r="F26" s="124"/>
      <c r="G26" s="128" t="s">
        <v>122</v>
      </c>
      <c r="H26" s="128" t="s">
        <v>122</v>
      </c>
      <c r="I26" s="124"/>
      <c r="J26" s="171"/>
    </row>
    <row r="27" spans="1:10" ht="45.75" customHeight="1" x14ac:dyDescent="0.2">
      <c r="A27" s="13" t="s">
        <v>127</v>
      </c>
      <c r="B27" s="11">
        <v>240</v>
      </c>
      <c r="C27" s="11"/>
      <c r="D27" s="146">
        <f t="shared" si="0"/>
        <v>0</v>
      </c>
      <c r="E27" s="124"/>
      <c r="F27" s="124"/>
      <c r="G27" s="128" t="s">
        <v>122</v>
      </c>
      <c r="H27" s="128" t="s">
        <v>122</v>
      </c>
      <c r="I27" s="124"/>
      <c r="J27" s="171"/>
    </row>
    <row r="28" spans="1:10" ht="49.5" customHeight="1" x14ac:dyDescent="0.2">
      <c r="A28" s="13" t="s">
        <v>128</v>
      </c>
      <c r="B28" s="11">
        <v>250</v>
      </c>
      <c r="C28" s="11"/>
      <c r="D28" s="146">
        <f t="shared" si="0"/>
        <v>0</v>
      </c>
      <c r="E28" s="124"/>
      <c r="F28" s="124"/>
      <c r="G28" s="128" t="s">
        <v>122</v>
      </c>
      <c r="H28" s="128" t="s">
        <v>122</v>
      </c>
      <c r="I28" s="124"/>
      <c r="J28" s="171"/>
    </row>
    <row r="29" spans="1:10" ht="52.5" customHeight="1" x14ac:dyDescent="0.2">
      <c r="A29" s="13" t="s">
        <v>129</v>
      </c>
      <c r="B29" s="11">
        <v>260</v>
      </c>
      <c r="C29" s="11" t="s">
        <v>41</v>
      </c>
      <c r="D29" s="146">
        <f>D30+D31+D32+D33+D34+D35+D36+D37+D38-0.01</f>
        <v>3981361.46</v>
      </c>
      <c r="E29" s="146">
        <f>E30+E31+E32+E33+E34+E35+E36+E37+E38</f>
        <v>3438219.76</v>
      </c>
      <c r="F29" s="146">
        <f>F30+F31+F32+F33+F34+F35+F36+F37+F38</f>
        <v>72000</v>
      </c>
      <c r="G29" s="156" t="s">
        <v>121</v>
      </c>
      <c r="H29" s="156" t="s">
        <v>121</v>
      </c>
      <c r="I29" s="146">
        <f>I30+I31+I32+I33+I34+I35+I36+I37+I38</f>
        <v>471141.71</v>
      </c>
      <c r="J29" s="173"/>
    </row>
    <row r="30" spans="1:10" ht="24.75" customHeight="1" x14ac:dyDescent="0.2">
      <c r="A30" s="27" t="s">
        <v>138</v>
      </c>
      <c r="B30" s="11">
        <v>261</v>
      </c>
      <c r="C30" s="11">
        <v>244</v>
      </c>
      <c r="D30" s="146">
        <f>E30+F30+I30</f>
        <v>20377.84</v>
      </c>
      <c r="E30" s="124">
        <v>20377.84</v>
      </c>
      <c r="F30" s="124"/>
      <c r="G30" s="128" t="s">
        <v>122</v>
      </c>
      <c r="H30" s="128" t="s">
        <v>122</v>
      </c>
      <c r="I30" s="124"/>
      <c r="J30" s="171"/>
    </row>
    <row r="31" spans="1:10" ht="21.75" customHeight="1" x14ac:dyDescent="0.2">
      <c r="A31" s="27" t="s">
        <v>139</v>
      </c>
      <c r="B31" s="11">
        <v>262</v>
      </c>
      <c r="C31" s="11">
        <v>244</v>
      </c>
      <c r="D31" s="146">
        <f t="shared" ref="D31:D38" si="1">E31+F31+I31</f>
        <v>0</v>
      </c>
      <c r="E31" s="124">
        <v>0</v>
      </c>
      <c r="F31" s="124"/>
      <c r="G31" s="128" t="s">
        <v>122</v>
      </c>
      <c r="H31" s="128" t="s">
        <v>122</v>
      </c>
      <c r="I31" s="124"/>
      <c r="J31" s="171"/>
    </row>
    <row r="32" spans="1:10" ht="32.25" customHeight="1" x14ac:dyDescent="0.2">
      <c r="A32" s="27" t="s">
        <v>140</v>
      </c>
      <c r="B32" s="11">
        <v>263</v>
      </c>
      <c r="C32" s="11">
        <v>244</v>
      </c>
      <c r="D32" s="146">
        <f t="shared" si="1"/>
        <v>2085717.71</v>
      </c>
      <c r="E32" s="124">
        <v>2085717.71</v>
      </c>
      <c r="F32" s="124"/>
      <c r="G32" s="128" t="s">
        <v>122</v>
      </c>
      <c r="H32" s="128" t="s">
        <v>122</v>
      </c>
      <c r="I32" s="124"/>
      <c r="J32" s="171"/>
    </row>
    <row r="33" spans="1:10" ht="35.25" customHeight="1" x14ac:dyDescent="0.2">
      <c r="A33" s="27" t="s">
        <v>141</v>
      </c>
      <c r="B33" s="11">
        <v>264</v>
      </c>
      <c r="C33" s="11">
        <v>244</v>
      </c>
      <c r="D33" s="146">
        <f t="shared" si="1"/>
        <v>0</v>
      </c>
      <c r="E33" s="124">
        <v>0</v>
      </c>
      <c r="F33" s="124"/>
      <c r="G33" s="128" t="s">
        <v>122</v>
      </c>
      <c r="H33" s="128" t="s">
        <v>122</v>
      </c>
      <c r="I33" s="124"/>
      <c r="J33" s="171"/>
    </row>
    <row r="34" spans="1:10" ht="45" customHeight="1" x14ac:dyDescent="0.2">
      <c r="A34" s="27" t="s">
        <v>142</v>
      </c>
      <c r="B34" s="11">
        <v>265</v>
      </c>
      <c r="C34" s="11">
        <v>244</v>
      </c>
      <c r="D34" s="146">
        <f t="shared" si="1"/>
        <v>155656.21</v>
      </c>
      <c r="E34" s="124">
        <v>155656.21</v>
      </c>
      <c r="F34" s="124"/>
      <c r="G34" s="128" t="s">
        <v>122</v>
      </c>
      <c r="H34" s="128" t="s">
        <v>122</v>
      </c>
      <c r="I34" s="124"/>
      <c r="J34" s="171"/>
    </row>
    <row r="35" spans="1:10" ht="35.25" customHeight="1" x14ac:dyDescent="0.2">
      <c r="A35" s="27" t="s">
        <v>143</v>
      </c>
      <c r="B35" s="11">
        <v>266</v>
      </c>
      <c r="C35" s="11">
        <v>244</v>
      </c>
      <c r="D35" s="146">
        <f t="shared" si="1"/>
        <v>153888</v>
      </c>
      <c r="E35" s="124">
        <v>153888</v>
      </c>
      <c r="F35" s="124"/>
      <c r="G35" s="128" t="s">
        <v>122</v>
      </c>
      <c r="H35" s="128" t="s">
        <v>122</v>
      </c>
      <c r="I35" s="124"/>
      <c r="J35" s="171"/>
    </row>
    <row r="36" spans="1:10" ht="32.25" customHeight="1" x14ac:dyDescent="0.2">
      <c r="A36" s="27" t="s">
        <v>443</v>
      </c>
      <c r="B36" s="11">
        <v>267</v>
      </c>
      <c r="C36" s="11">
        <v>244</v>
      </c>
      <c r="D36" s="146">
        <f t="shared" si="1"/>
        <v>24250</v>
      </c>
      <c r="E36" s="124">
        <f>'пост.и выплаты 2019'!E36</f>
        <v>24250</v>
      </c>
      <c r="F36" s="124"/>
      <c r="G36" s="128"/>
      <c r="H36" s="128"/>
      <c r="I36" s="124"/>
      <c r="J36" s="171"/>
    </row>
    <row r="37" spans="1:10" ht="31.5" customHeight="1" x14ac:dyDescent="0.2">
      <c r="A37" s="27" t="s">
        <v>144</v>
      </c>
      <c r="B37" s="11">
        <v>268</v>
      </c>
      <c r="C37" s="11">
        <v>244</v>
      </c>
      <c r="D37" s="146">
        <f t="shared" si="1"/>
        <v>0</v>
      </c>
      <c r="E37" s="124"/>
      <c r="F37" s="124"/>
      <c r="G37" s="128" t="s">
        <v>122</v>
      </c>
      <c r="H37" s="128" t="s">
        <v>122</v>
      </c>
      <c r="I37" s="124"/>
      <c r="J37" s="171"/>
    </row>
    <row r="38" spans="1:10" ht="33.75" customHeight="1" x14ac:dyDescent="0.2">
      <c r="A38" s="27" t="s">
        <v>145</v>
      </c>
      <c r="B38" s="11">
        <v>269</v>
      </c>
      <c r="C38" s="11">
        <v>244</v>
      </c>
      <c r="D38" s="146">
        <f t="shared" si="1"/>
        <v>1541471.71</v>
      </c>
      <c r="E38" s="124">
        <v>998330</v>
      </c>
      <c r="F38" s="124">
        <f>'пост.и выплаты 2019'!F38</f>
        <v>72000</v>
      </c>
      <c r="G38" s="128" t="s">
        <v>122</v>
      </c>
      <c r="H38" s="128" t="s">
        <v>122</v>
      </c>
      <c r="I38" s="124">
        <f>'пост.и выплаты 2019'!I38</f>
        <v>471141.71</v>
      </c>
      <c r="J38" s="171"/>
    </row>
    <row r="39" spans="1:10" ht="45" customHeight="1" x14ac:dyDescent="0.2">
      <c r="A39" s="29" t="s">
        <v>146</v>
      </c>
      <c r="B39" s="10">
        <v>300</v>
      </c>
      <c r="C39" s="11"/>
      <c r="D39" s="146"/>
      <c r="E39" s="124"/>
      <c r="F39" s="124"/>
      <c r="G39" s="128" t="s">
        <v>122</v>
      </c>
      <c r="H39" s="128" t="s">
        <v>122</v>
      </c>
      <c r="I39" s="124"/>
      <c r="J39" s="171"/>
    </row>
    <row r="40" spans="1:10" ht="38.25" customHeight="1" x14ac:dyDescent="0.2">
      <c r="A40" s="26" t="s">
        <v>147</v>
      </c>
      <c r="B40" s="11">
        <v>310</v>
      </c>
      <c r="C40" s="11"/>
      <c r="D40" s="146"/>
      <c r="E40" s="124"/>
      <c r="F40" s="124"/>
      <c r="G40" s="128" t="s">
        <v>122</v>
      </c>
      <c r="H40" s="128" t="s">
        <v>122</v>
      </c>
      <c r="I40" s="124"/>
      <c r="J40" s="171"/>
    </row>
    <row r="41" spans="1:10" ht="14.25" x14ac:dyDescent="0.2">
      <c r="A41" s="26" t="s">
        <v>148</v>
      </c>
      <c r="B41" s="11">
        <v>320</v>
      </c>
      <c r="C41" s="11"/>
      <c r="D41" s="146"/>
      <c r="E41" s="124"/>
      <c r="F41" s="124"/>
      <c r="G41" s="128" t="s">
        <v>122</v>
      </c>
      <c r="H41" s="128" t="s">
        <v>122</v>
      </c>
      <c r="I41" s="124"/>
      <c r="J41" s="171"/>
    </row>
    <row r="42" spans="1:10" ht="52.5" customHeight="1" x14ac:dyDescent="0.2">
      <c r="A42" s="29" t="s">
        <v>151</v>
      </c>
      <c r="B42" s="10">
        <v>400</v>
      </c>
      <c r="C42" s="11"/>
      <c r="D42" s="146"/>
      <c r="E42" s="124"/>
      <c r="F42" s="124"/>
      <c r="G42" s="128" t="s">
        <v>122</v>
      </c>
      <c r="H42" s="128" t="s">
        <v>122</v>
      </c>
      <c r="I42" s="124"/>
      <c r="J42" s="171"/>
    </row>
    <row r="43" spans="1:10" ht="38.25" customHeight="1" x14ac:dyDescent="0.2">
      <c r="A43" s="26" t="s">
        <v>149</v>
      </c>
      <c r="B43" s="11">
        <v>410</v>
      </c>
      <c r="C43" s="11"/>
      <c r="D43" s="146"/>
      <c r="E43" s="124"/>
      <c r="F43" s="124"/>
      <c r="G43" s="128" t="s">
        <v>122</v>
      </c>
      <c r="H43" s="128" t="s">
        <v>122</v>
      </c>
      <c r="I43" s="124"/>
      <c r="J43" s="171"/>
    </row>
    <row r="44" spans="1:10" ht="30" customHeight="1" x14ac:dyDescent="0.2">
      <c r="A44" s="26" t="s">
        <v>150</v>
      </c>
      <c r="B44" s="11">
        <v>420</v>
      </c>
      <c r="C44" s="11"/>
      <c r="D44" s="146"/>
      <c r="E44" s="124"/>
      <c r="F44" s="124"/>
      <c r="G44" s="128" t="s">
        <v>122</v>
      </c>
      <c r="H44" s="128" t="s">
        <v>122</v>
      </c>
      <c r="I44" s="124"/>
      <c r="J44" s="171"/>
    </row>
    <row r="45" spans="1:10" ht="48.75" customHeight="1" x14ac:dyDescent="0.2">
      <c r="A45" s="29" t="s">
        <v>152</v>
      </c>
      <c r="B45" s="10">
        <v>500</v>
      </c>
      <c r="C45" s="11"/>
      <c r="D45" s="146"/>
      <c r="E45" s="124"/>
      <c r="F45" s="124"/>
      <c r="G45" s="128" t="s">
        <v>122</v>
      </c>
      <c r="H45" s="128" t="s">
        <v>122</v>
      </c>
      <c r="I45" s="124"/>
      <c r="J45" s="171"/>
    </row>
    <row r="46" spans="1:10" ht="48" customHeight="1" x14ac:dyDescent="0.2">
      <c r="A46" s="29" t="s">
        <v>59</v>
      </c>
      <c r="B46" s="10">
        <v>600</v>
      </c>
      <c r="C46" s="11"/>
      <c r="D46" s="146"/>
      <c r="E46" s="124"/>
      <c r="F46" s="124"/>
      <c r="G46" s="128" t="s">
        <v>122</v>
      </c>
      <c r="H46" s="128" t="s">
        <v>122</v>
      </c>
      <c r="I46" s="124"/>
      <c r="J46" s="171"/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="115" zoomScaleNormal="115" zoomScaleSheetLayoutView="115" workbookViewId="0">
      <selection activeCell="B31" sqref="B31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2" t="s">
        <v>119</v>
      </c>
    </row>
    <row r="2" spans="1:4" ht="18.75" customHeight="1" x14ac:dyDescent="0.2">
      <c r="A2" s="182" t="s">
        <v>15</v>
      </c>
      <c r="B2" s="182"/>
      <c r="C2" s="182"/>
      <c r="D2" s="186" t="s">
        <v>104</v>
      </c>
    </row>
    <row r="3" spans="1:4" ht="18.75" customHeight="1" x14ac:dyDescent="0.2">
      <c r="A3" s="187" t="s">
        <v>89</v>
      </c>
      <c r="B3" s="187"/>
      <c r="C3" s="187"/>
      <c r="D3" s="186"/>
    </row>
    <row r="4" spans="1:4" ht="21.75" customHeight="1" x14ac:dyDescent="0.2">
      <c r="A4" s="15" t="s">
        <v>103</v>
      </c>
      <c r="B4" s="15" t="s">
        <v>10</v>
      </c>
      <c r="C4" s="10" t="s">
        <v>105</v>
      </c>
      <c r="D4" s="186"/>
    </row>
    <row r="5" spans="1:4" ht="14.25" customHeight="1" x14ac:dyDescent="0.2">
      <c r="A5" s="18">
        <v>1</v>
      </c>
      <c r="B5" s="18">
        <v>2</v>
      </c>
      <c r="C5" s="11">
        <v>3</v>
      </c>
      <c r="D5" s="17"/>
    </row>
    <row r="6" spans="1:4" ht="20.25" customHeight="1" x14ac:dyDescent="0.2">
      <c r="A6" s="18">
        <v>1</v>
      </c>
      <c r="B6" s="16" t="s">
        <v>16</v>
      </c>
      <c r="C6" s="14"/>
      <c r="D6" s="8"/>
    </row>
    <row r="7" spans="1:4" ht="20.25" customHeight="1" x14ac:dyDescent="0.2">
      <c r="A7" s="18"/>
      <c r="B7" s="16" t="s">
        <v>91</v>
      </c>
      <c r="C7" s="14"/>
      <c r="D7" s="8"/>
    </row>
    <row r="8" spans="1:4" ht="20.25" customHeight="1" x14ac:dyDescent="0.2">
      <c r="A8" s="18" t="s">
        <v>106</v>
      </c>
      <c r="B8" s="20" t="s">
        <v>92</v>
      </c>
      <c r="C8" s="14"/>
      <c r="D8" s="8"/>
    </row>
    <row r="9" spans="1:4" ht="20.25" customHeight="1" x14ac:dyDescent="0.2">
      <c r="A9" s="18"/>
      <c r="B9" s="20" t="s">
        <v>24</v>
      </c>
      <c r="C9" s="14"/>
      <c r="D9" s="8"/>
    </row>
    <row r="10" spans="1:4" ht="20.25" customHeight="1" x14ac:dyDescent="0.2">
      <c r="A10" s="18" t="s">
        <v>107</v>
      </c>
      <c r="B10" s="21" t="s">
        <v>93</v>
      </c>
      <c r="C10" s="14"/>
      <c r="D10" s="19"/>
    </row>
    <row r="11" spans="1:4" ht="20.25" customHeight="1" x14ac:dyDescent="0.2">
      <c r="A11" s="18" t="s">
        <v>108</v>
      </c>
      <c r="B11" s="20" t="s">
        <v>94</v>
      </c>
      <c r="C11" s="14"/>
      <c r="D11" s="8"/>
    </row>
    <row r="12" spans="1:4" ht="20.25" customHeight="1" x14ac:dyDescent="0.2">
      <c r="A12" s="18"/>
      <c r="B12" s="20" t="s">
        <v>24</v>
      </c>
      <c r="C12" s="14"/>
      <c r="D12" s="8"/>
    </row>
    <row r="13" spans="1:4" ht="20.25" customHeight="1" x14ac:dyDescent="0.2">
      <c r="A13" s="18" t="s">
        <v>109</v>
      </c>
      <c r="B13" s="21" t="s">
        <v>93</v>
      </c>
      <c r="C13" s="14"/>
      <c r="D13" s="8"/>
    </row>
    <row r="14" spans="1:4" ht="20.25" customHeight="1" x14ac:dyDescent="0.2">
      <c r="A14" s="18">
        <v>2</v>
      </c>
      <c r="B14" s="16" t="s">
        <v>17</v>
      </c>
      <c r="C14" s="14"/>
      <c r="D14" s="8"/>
    </row>
    <row r="15" spans="1:4" ht="20.25" customHeight="1" x14ac:dyDescent="0.2">
      <c r="A15" s="18"/>
      <c r="B15" s="16" t="s">
        <v>91</v>
      </c>
      <c r="C15" s="14"/>
      <c r="D15" s="8"/>
    </row>
    <row r="16" spans="1:4" ht="20.25" customHeight="1" x14ac:dyDescent="0.2">
      <c r="A16" s="18" t="s">
        <v>110</v>
      </c>
      <c r="B16" s="20" t="s">
        <v>95</v>
      </c>
      <c r="C16" s="14"/>
      <c r="D16" s="8"/>
    </row>
    <row r="17" spans="1:4" ht="20.25" customHeight="1" x14ac:dyDescent="0.2">
      <c r="A17" s="18"/>
      <c r="B17" s="20" t="s">
        <v>24</v>
      </c>
      <c r="C17" s="14"/>
      <c r="D17" s="8"/>
    </row>
    <row r="18" spans="1:4" ht="20.25" customHeight="1" x14ac:dyDescent="0.2">
      <c r="A18" s="18" t="s">
        <v>111</v>
      </c>
      <c r="B18" s="21" t="s">
        <v>391</v>
      </c>
      <c r="C18" s="14"/>
      <c r="D18" s="8"/>
    </row>
    <row r="19" spans="1:4" ht="20.25" customHeight="1" x14ac:dyDescent="0.2">
      <c r="A19" s="18" t="s">
        <v>112</v>
      </c>
      <c r="B19" s="21" t="s">
        <v>96</v>
      </c>
      <c r="C19" s="14"/>
      <c r="D19" s="8"/>
    </row>
    <row r="20" spans="1:4" ht="20.25" customHeight="1" x14ac:dyDescent="0.2">
      <c r="A20" s="18" t="s">
        <v>113</v>
      </c>
      <c r="B20" s="20" t="s">
        <v>97</v>
      </c>
      <c r="C20" s="14"/>
      <c r="D20" s="8"/>
    </row>
    <row r="21" spans="1:4" ht="20.25" customHeight="1" x14ac:dyDescent="0.2">
      <c r="A21" s="18" t="s">
        <v>114</v>
      </c>
      <c r="B21" s="20" t="s">
        <v>98</v>
      </c>
      <c r="C21" s="14"/>
      <c r="D21" s="8"/>
    </row>
    <row r="22" spans="1:4" ht="20.25" customHeight="1" x14ac:dyDescent="0.2">
      <c r="A22" s="18" t="s">
        <v>115</v>
      </c>
      <c r="B22" s="20" t="s">
        <v>99</v>
      </c>
      <c r="C22" s="14"/>
      <c r="D22" s="8"/>
    </row>
    <row r="23" spans="1:4" ht="20.25" customHeight="1" x14ac:dyDescent="0.2">
      <c r="A23" s="18">
        <v>3</v>
      </c>
      <c r="B23" s="16" t="s">
        <v>18</v>
      </c>
      <c r="C23" s="14"/>
      <c r="D23" s="8"/>
    </row>
    <row r="24" spans="1:4" ht="20.25" customHeight="1" x14ac:dyDescent="0.2">
      <c r="A24" s="18"/>
      <c r="B24" s="16" t="s">
        <v>91</v>
      </c>
      <c r="C24" s="14"/>
      <c r="D24" s="8"/>
    </row>
    <row r="25" spans="1:4" ht="20.25" customHeight="1" x14ac:dyDescent="0.2">
      <c r="A25" s="18" t="s">
        <v>116</v>
      </c>
      <c r="B25" s="20" t="s">
        <v>100</v>
      </c>
      <c r="C25" s="14"/>
      <c r="D25" s="8"/>
    </row>
    <row r="26" spans="1:4" ht="20.25" customHeight="1" x14ac:dyDescent="0.2">
      <c r="A26" s="18" t="s">
        <v>117</v>
      </c>
      <c r="B26" s="20" t="s">
        <v>101</v>
      </c>
      <c r="C26" s="14"/>
      <c r="D26" s="8"/>
    </row>
    <row r="27" spans="1:4" ht="20.25" customHeight="1" x14ac:dyDescent="0.2">
      <c r="A27" s="18"/>
      <c r="B27" s="21" t="s">
        <v>24</v>
      </c>
      <c r="C27" s="14"/>
      <c r="D27" s="8"/>
    </row>
    <row r="28" spans="1:4" ht="20.25" customHeight="1" x14ac:dyDescent="0.2">
      <c r="A28" s="18" t="s">
        <v>118</v>
      </c>
      <c r="B28" s="21" t="s">
        <v>102</v>
      </c>
      <c r="C28" s="14"/>
      <c r="D28" s="8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workbookViewId="0">
      <selection activeCell="I10" sqref="I10"/>
    </sheetView>
  </sheetViews>
  <sheetFormatPr defaultRowHeight="12.75" x14ac:dyDescent="0.2"/>
  <cols>
    <col min="1" max="1" width="23.33203125" customWidth="1"/>
    <col min="2" max="2" width="11.5" customWidth="1"/>
    <col min="3" max="3" width="14.6640625" customWidth="1"/>
    <col min="4" max="4" width="13.83203125" customWidth="1"/>
    <col min="5" max="5" width="19.5" customWidth="1"/>
    <col min="6" max="6" width="12.6640625" customWidth="1"/>
    <col min="7" max="7" width="10.33203125" customWidth="1"/>
    <col min="9" max="9" width="15" customWidth="1"/>
    <col min="10" max="10" width="19.6640625" customWidth="1"/>
    <col min="11" max="11" width="17" customWidth="1"/>
  </cols>
  <sheetData>
    <row r="1" spans="1:11" ht="15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5" t="s">
        <v>120</v>
      </c>
      <c r="J1" s="24"/>
    </row>
    <row r="2" spans="1:11" ht="50.25" customHeight="1" x14ac:dyDescent="0.2">
      <c r="A2" s="183" t="s">
        <v>450</v>
      </c>
      <c r="B2" s="183"/>
      <c r="C2" s="183"/>
      <c r="D2" s="183"/>
      <c r="E2" s="183"/>
      <c r="F2" s="183"/>
      <c r="G2" s="183"/>
      <c r="H2" s="183"/>
      <c r="I2" s="183"/>
      <c r="K2" s="36" t="s">
        <v>169</v>
      </c>
    </row>
    <row r="3" spans="1:11" ht="14.25" x14ac:dyDescent="0.2">
      <c r="A3" s="184" t="s">
        <v>19</v>
      </c>
      <c r="B3" s="184" t="s">
        <v>20</v>
      </c>
      <c r="C3" s="184" t="s">
        <v>21</v>
      </c>
      <c r="D3" s="184" t="s">
        <v>22</v>
      </c>
      <c r="E3" s="184"/>
      <c r="F3" s="184"/>
      <c r="G3" s="184"/>
      <c r="H3" s="184"/>
      <c r="I3" s="184"/>
      <c r="J3" s="171"/>
    </row>
    <row r="4" spans="1:11" ht="14.25" x14ac:dyDescent="0.2">
      <c r="A4" s="185" t="s">
        <v>0</v>
      </c>
      <c r="B4" s="185" t="s">
        <v>0</v>
      </c>
      <c r="C4" s="185" t="s">
        <v>0</v>
      </c>
      <c r="D4" s="184" t="s">
        <v>23</v>
      </c>
      <c r="E4" s="184" t="s">
        <v>24</v>
      </c>
      <c r="F4" s="184"/>
      <c r="G4" s="184"/>
      <c r="H4" s="184"/>
      <c r="I4" s="184"/>
      <c r="J4" s="171"/>
    </row>
    <row r="5" spans="1:11" ht="176.25" customHeight="1" x14ac:dyDescent="0.2">
      <c r="A5" s="185" t="s">
        <v>0</v>
      </c>
      <c r="B5" s="185" t="s">
        <v>0</v>
      </c>
      <c r="C5" s="185" t="s">
        <v>0</v>
      </c>
      <c r="D5" s="185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72" t="s">
        <v>501</v>
      </c>
    </row>
    <row r="6" spans="1:11" ht="14.25" x14ac:dyDescent="0.2">
      <c r="A6" s="11" t="s">
        <v>30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>
        <v>7</v>
      </c>
      <c r="H6" s="11" t="s">
        <v>37</v>
      </c>
      <c r="I6" s="11" t="s">
        <v>38</v>
      </c>
      <c r="J6" s="11" t="s">
        <v>160</v>
      </c>
    </row>
    <row r="7" spans="1:11" ht="40.5" customHeight="1" x14ac:dyDescent="0.2">
      <c r="A7" s="29" t="s">
        <v>39</v>
      </c>
      <c r="B7" s="10" t="s">
        <v>40</v>
      </c>
      <c r="C7" s="10" t="s">
        <v>41</v>
      </c>
      <c r="D7" s="145">
        <f>D9+D10+D12+D13</f>
        <v>17200487.109999999</v>
      </c>
      <c r="E7" s="127">
        <f>E10</f>
        <v>16616720.399999999</v>
      </c>
      <c r="F7" s="127">
        <f>F12</f>
        <v>112625</v>
      </c>
      <c r="G7" s="128" t="s">
        <v>41</v>
      </c>
      <c r="H7" s="128" t="s">
        <v>41</v>
      </c>
      <c r="I7" s="127">
        <f>I10</f>
        <v>471141.71</v>
      </c>
      <c r="J7" s="171"/>
    </row>
    <row r="8" spans="1:11" ht="30" customHeight="1" x14ac:dyDescent="0.2">
      <c r="A8" s="12" t="s">
        <v>42</v>
      </c>
      <c r="B8" s="11" t="s">
        <v>43</v>
      </c>
      <c r="C8" s="11" t="s">
        <v>0</v>
      </c>
      <c r="D8" s="146"/>
      <c r="E8" s="128" t="s">
        <v>41</v>
      </c>
      <c r="F8" s="128" t="s">
        <v>41</v>
      </c>
      <c r="G8" s="128" t="s">
        <v>41</v>
      </c>
      <c r="H8" s="128" t="s">
        <v>41</v>
      </c>
      <c r="I8" s="124" t="s">
        <v>122</v>
      </c>
      <c r="J8" s="171"/>
    </row>
    <row r="9" spans="1:11" ht="33.75" customHeight="1" x14ac:dyDescent="0.2">
      <c r="A9" s="12" t="s">
        <v>44</v>
      </c>
      <c r="B9" s="11" t="s">
        <v>45</v>
      </c>
      <c r="C9" s="126"/>
      <c r="D9" s="146">
        <f>I9</f>
        <v>0</v>
      </c>
      <c r="E9" s="124"/>
      <c r="F9" s="128" t="s">
        <v>41</v>
      </c>
      <c r="G9" s="128" t="s">
        <v>41</v>
      </c>
      <c r="H9" s="128" t="s">
        <v>122</v>
      </c>
      <c r="I9" s="124"/>
      <c r="J9" s="171"/>
    </row>
    <row r="10" spans="1:11" ht="63.75" customHeight="1" x14ac:dyDescent="0.2">
      <c r="A10" s="149" t="s">
        <v>47</v>
      </c>
      <c r="B10" s="150" t="s">
        <v>46</v>
      </c>
      <c r="C10" s="150">
        <v>130</v>
      </c>
      <c r="D10" s="145">
        <f>E10+I10</f>
        <v>17087862.109999999</v>
      </c>
      <c r="E10" s="151">
        <f>E15</f>
        <v>16616720.399999999</v>
      </c>
      <c r="F10" s="152" t="s">
        <v>41</v>
      </c>
      <c r="G10" s="152" t="s">
        <v>41</v>
      </c>
      <c r="H10" s="152" t="s">
        <v>41</v>
      </c>
      <c r="I10" s="145">
        <f>I15</f>
        <v>471141.71</v>
      </c>
      <c r="J10" s="173"/>
    </row>
    <row r="11" spans="1:11" ht="131.25" customHeight="1" x14ac:dyDescent="0.2">
      <c r="A11" s="12" t="s">
        <v>48</v>
      </c>
      <c r="B11" s="11" t="s">
        <v>49</v>
      </c>
      <c r="C11" s="11"/>
      <c r="D11" s="146"/>
      <c r="E11" s="128" t="s">
        <v>41</v>
      </c>
      <c r="F11" s="128" t="s">
        <v>41</v>
      </c>
      <c r="G11" s="128" t="s">
        <v>41</v>
      </c>
      <c r="H11" s="128" t="s">
        <v>41</v>
      </c>
      <c r="I11" s="128"/>
      <c r="J11" s="171"/>
    </row>
    <row r="12" spans="1:11" ht="54" customHeight="1" x14ac:dyDescent="0.2">
      <c r="A12" s="149" t="s">
        <v>50</v>
      </c>
      <c r="B12" s="150" t="s">
        <v>51</v>
      </c>
      <c r="C12" s="150">
        <v>180</v>
      </c>
      <c r="D12" s="147">
        <f>F12</f>
        <v>112625</v>
      </c>
      <c r="E12" s="152" t="s">
        <v>41</v>
      </c>
      <c r="F12" s="145">
        <f>F15</f>
        <v>112625</v>
      </c>
      <c r="G12" s="152" t="s">
        <v>41</v>
      </c>
      <c r="H12" s="152" t="s">
        <v>41</v>
      </c>
      <c r="I12" s="152" t="s">
        <v>41</v>
      </c>
      <c r="J12" s="152" t="s">
        <v>41</v>
      </c>
    </row>
    <row r="13" spans="1:11" ht="14.25" x14ac:dyDescent="0.2">
      <c r="A13" s="12" t="s">
        <v>52</v>
      </c>
      <c r="B13" s="11" t="s">
        <v>53</v>
      </c>
      <c r="C13" s="11"/>
      <c r="D13" s="146">
        <f>I13</f>
        <v>0</v>
      </c>
      <c r="E13" s="128" t="s">
        <v>41</v>
      </c>
      <c r="F13" s="128" t="s">
        <v>41</v>
      </c>
      <c r="G13" s="128" t="s">
        <v>41</v>
      </c>
      <c r="H13" s="128" t="s">
        <v>41</v>
      </c>
      <c r="I13" s="124"/>
      <c r="J13" s="171"/>
    </row>
    <row r="14" spans="1:11" ht="33.75" customHeight="1" x14ac:dyDescent="0.2">
      <c r="A14" s="12" t="s">
        <v>54</v>
      </c>
      <c r="B14" s="11" t="s">
        <v>55</v>
      </c>
      <c r="C14" s="11" t="s">
        <v>122</v>
      </c>
      <c r="D14" s="146"/>
      <c r="E14" s="128" t="s">
        <v>41</v>
      </c>
      <c r="F14" s="128" t="s">
        <v>41</v>
      </c>
      <c r="G14" s="128" t="s">
        <v>41</v>
      </c>
      <c r="H14" s="128" t="s">
        <v>41</v>
      </c>
      <c r="I14" s="124"/>
      <c r="J14" s="171"/>
    </row>
    <row r="15" spans="1:11" ht="40.5" customHeight="1" x14ac:dyDescent="0.2">
      <c r="A15" s="149" t="s">
        <v>56</v>
      </c>
      <c r="B15" s="150" t="s">
        <v>57</v>
      </c>
      <c r="C15" s="150" t="s">
        <v>41</v>
      </c>
      <c r="D15" s="145">
        <f>D16+D23+D29</f>
        <v>17200487.109999999</v>
      </c>
      <c r="E15" s="145">
        <f>E16+E23+E29</f>
        <v>16616720.399999999</v>
      </c>
      <c r="F15" s="145">
        <f>F16+F23+F29</f>
        <v>112625</v>
      </c>
      <c r="G15" s="151" t="s">
        <v>121</v>
      </c>
      <c r="H15" s="151" t="s">
        <v>121</v>
      </c>
      <c r="I15" s="145">
        <f>I16+I23+I29</f>
        <v>471141.71</v>
      </c>
      <c r="J15" s="173"/>
    </row>
    <row r="16" spans="1:11" ht="27" customHeight="1" x14ac:dyDescent="0.2">
      <c r="A16" s="13" t="s">
        <v>124</v>
      </c>
      <c r="B16" s="11">
        <v>210</v>
      </c>
      <c r="C16" s="11">
        <v>110</v>
      </c>
      <c r="D16" s="148">
        <f>D17+D19+D20+D21+D22</f>
        <v>13259794.289999999</v>
      </c>
      <c r="E16" s="148">
        <f>E17+E19+E20+E21+E22</f>
        <v>13219169.289999999</v>
      </c>
      <c r="F16" s="148">
        <f>F17+F19+F20+F21+F22</f>
        <v>40625</v>
      </c>
      <c r="G16" s="153" t="s">
        <v>121</v>
      </c>
      <c r="H16" s="153" t="s">
        <v>121</v>
      </c>
      <c r="I16" s="148">
        <f>I17+I19+I20+I21+I22</f>
        <v>0</v>
      </c>
      <c r="J16" s="173"/>
    </row>
    <row r="17" spans="1:10" ht="95.25" customHeight="1" x14ac:dyDescent="0.2">
      <c r="A17" s="27" t="s">
        <v>123</v>
      </c>
      <c r="B17" s="11">
        <v>211</v>
      </c>
      <c r="C17" s="11">
        <v>111</v>
      </c>
      <c r="D17" s="146">
        <f>E17+F17+I17</f>
        <v>10158472.959999999</v>
      </c>
      <c r="E17" s="124">
        <v>10127271.01</v>
      </c>
      <c r="F17" s="124">
        <v>31201.95</v>
      </c>
      <c r="G17" s="128" t="s">
        <v>122</v>
      </c>
      <c r="H17" s="128" t="s">
        <v>122</v>
      </c>
      <c r="I17" s="124"/>
      <c r="J17" s="171"/>
    </row>
    <row r="18" spans="1:10" ht="69" hidden="1" customHeight="1" x14ac:dyDescent="0.2">
      <c r="A18" s="28" t="s">
        <v>132</v>
      </c>
      <c r="B18" s="11" t="s">
        <v>133</v>
      </c>
      <c r="C18" s="11">
        <v>111</v>
      </c>
      <c r="D18" s="146"/>
      <c r="E18" s="124"/>
      <c r="F18" s="124"/>
      <c r="G18" s="128" t="s">
        <v>122</v>
      </c>
      <c r="H18" s="128" t="s">
        <v>122</v>
      </c>
      <c r="I18" s="124"/>
      <c r="J18" s="171"/>
    </row>
    <row r="19" spans="1:10" ht="133.5" customHeight="1" x14ac:dyDescent="0.2">
      <c r="A19" s="28" t="s">
        <v>134</v>
      </c>
      <c r="B19" s="11" t="s">
        <v>135</v>
      </c>
      <c r="C19" s="11">
        <v>119</v>
      </c>
      <c r="D19" s="146">
        <f t="shared" ref="D19:D28" si="0">E19+F19+I19</f>
        <v>3100671.3299999996</v>
      </c>
      <c r="E19" s="124">
        <v>3091248.28</v>
      </c>
      <c r="F19" s="124">
        <v>9423.0499999999993</v>
      </c>
      <c r="G19" s="128" t="s">
        <v>122</v>
      </c>
      <c r="H19" s="128" t="s">
        <v>122</v>
      </c>
      <c r="I19" s="124"/>
      <c r="J19" s="171"/>
    </row>
    <row r="20" spans="1:10" ht="58.5" customHeight="1" x14ac:dyDescent="0.2">
      <c r="A20" s="27" t="s">
        <v>130</v>
      </c>
      <c r="B20" s="11">
        <v>212</v>
      </c>
      <c r="C20" s="11">
        <v>112</v>
      </c>
      <c r="D20" s="146">
        <f t="shared" si="0"/>
        <v>0</v>
      </c>
      <c r="E20" s="124">
        <v>0</v>
      </c>
      <c r="F20" s="124"/>
      <c r="G20" s="128" t="s">
        <v>122</v>
      </c>
      <c r="H20" s="128" t="s">
        <v>122</v>
      </c>
      <c r="I20" s="124"/>
      <c r="J20" s="171"/>
    </row>
    <row r="21" spans="1:10" ht="44.25" customHeight="1" x14ac:dyDescent="0.2">
      <c r="A21" s="27" t="s">
        <v>131</v>
      </c>
      <c r="B21" s="11">
        <v>213</v>
      </c>
      <c r="C21" s="11">
        <v>112</v>
      </c>
      <c r="D21" s="146">
        <f t="shared" si="0"/>
        <v>650</v>
      </c>
      <c r="E21" s="124">
        <v>650</v>
      </c>
      <c r="F21" s="124"/>
      <c r="G21" s="128" t="s">
        <v>122</v>
      </c>
      <c r="H21" s="128" t="s">
        <v>122</v>
      </c>
      <c r="I21" s="124"/>
      <c r="J21" s="171"/>
    </row>
    <row r="22" spans="1:10" ht="47.25" customHeight="1" x14ac:dyDescent="0.2">
      <c r="A22" s="13" t="s">
        <v>125</v>
      </c>
      <c r="B22" s="11">
        <v>220</v>
      </c>
      <c r="C22" s="11">
        <v>112</v>
      </c>
      <c r="D22" s="146">
        <f t="shared" si="0"/>
        <v>0</v>
      </c>
      <c r="E22" s="124"/>
      <c r="F22" s="124"/>
      <c r="G22" s="128" t="s">
        <v>122</v>
      </c>
      <c r="H22" s="128" t="s">
        <v>122</v>
      </c>
      <c r="I22" s="124"/>
      <c r="J22" s="171"/>
    </row>
    <row r="23" spans="1:10" ht="42.75" customHeight="1" x14ac:dyDescent="0.2">
      <c r="A23" s="154" t="s">
        <v>126</v>
      </c>
      <c r="B23" s="155">
        <v>230</v>
      </c>
      <c r="C23" s="155">
        <v>850</v>
      </c>
      <c r="D23" s="146">
        <f t="shared" si="0"/>
        <v>116442.5</v>
      </c>
      <c r="E23" s="146">
        <f>E24+E25+E26</f>
        <v>116442.5</v>
      </c>
      <c r="F23" s="146"/>
      <c r="G23" s="156" t="s">
        <v>122</v>
      </c>
      <c r="H23" s="156" t="s">
        <v>122</v>
      </c>
      <c r="I23" s="146">
        <f>I24+I25+I26</f>
        <v>0</v>
      </c>
      <c r="J23" s="173"/>
    </row>
    <row r="24" spans="1:10" ht="43.5" customHeight="1" x14ac:dyDescent="0.2">
      <c r="A24" s="27" t="s">
        <v>136</v>
      </c>
      <c r="B24" s="11">
        <v>231</v>
      </c>
      <c r="C24" s="11">
        <v>851</v>
      </c>
      <c r="D24" s="146">
        <f t="shared" si="0"/>
        <v>105946.5</v>
      </c>
      <c r="E24" s="124">
        <v>105946.5</v>
      </c>
      <c r="F24" s="124"/>
      <c r="G24" s="128" t="s">
        <v>122</v>
      </c>
      <c r="H24" s="128" t="s">
        <v>122</v>
      </c>
      <c r="I24" s="124"/>
      <c r="J24" s="171"/>
    </row>
    <row r="25" spans="1:10" ht="102.75" customHeight="1" x14ac:dyDescent="0.2">
      <c r="A25" s="27" t="s">
        <v>440</v>
      </c>
      <c r="B25" s="11">
        <v>232</v>
      </c>
      <c r="C25" s="11">
        <v>852</v>
      </c>
      <c r="D25" s="146">
        <f t="shared" si="0"/>
        <v>10496</v>
      </c>
      <c r="E25" s="124">
        <v>10496</v>
      </c>
      <c r="F25" s="124"/>
      <c r="G25" s="128" t="s">
        <v>122</v>
      </c>
      <c r="H25" s="128" t="s">
        <v>122</v>
      </c>
      <c r="I25" s="124"/>
      <c r="J25" s="171"/>
    </row>
    <row r="26" spans="1:10" ht="45.75" customHeight="1" x14ac:dyDescent="0.2">
      <c r="A26" s="27" t="s">
        <v>137</v>
      </c>
      <c r="B26" s="11">
        <v>233</v>
      </c>
      <c r="C26" s="11">
        <v>853</v>
      </c>
      <c r="D26" s="146">
        <f t="shared" si="0"/>
        <v>0</v>
      </c>
      <c r="E26" s="124"/>
      <c r="F26" s="124"/>
      <c r="G26" s="128" t="s">
        <v>122</v>
      </c>
      <c r="H26" s="128" t="s">
        <v>122</v>
      </c>
      <c r="I26" s="124"/>
      <c r="J26" s="171"/>
    </row>
    <row r="27" spans="1:10" ht="42" customHeight="1" x14ac:dyDescent="0.2">
      <c r="A27" s="13" t="s">
        <v>127</v>
      </c>
      <c r="B27" s="11">
        <v>240</v>
      </c>
      <c r="C27" s="11"/>
      <c r="D27" s="146">
        <f t="shared" si="0"/>
        <v>0</v>
      </c>
      <c r="E27" s="124"/>
      <c r="F27" s="124"/>
      <c r="G27" s="128" t="s">
        <v>122</v>
      </c>
      <c r="H27" s="128" t="s">
        <v>122</v>
      </c>
      <c r="I27" s="124"/>
      <c r="J27" s="171"/>
    </row>
    <row r="28" spans="1:10" ht="56.25" customHeight="1" x14ac:dyDescent="0.2">
      <c r="A28" s="13" t="s">
        <v>128</v>
      </c>
      <c r="B28" s="11">
        <v>250</v>
      </c>
      <c r="C28" s="11"/>
      <c r="D28" s="146">
        <f t="shared" si="0"/>
        <v>0</v>
      </c>
      <c r="E28" s="124"/>
      <c r="F28" s="124"/>
      <c r="G28" s="128" t="s">
        <v>122</v>
      </c>
      <c r="H28" s="128" t="s">
        <v>122</v>
      </c>
      <c r="I28" s="124"/>
      <c r="J28" s="171"/>
    </row>
    <row r="29" spans="1:10" ht="49.5" customHeight="1" x14ac:dyDescent="0.2">
      <c r="A29" s="13" t="s">
        <v>129</v>
      </c>
      <c r="B29" s="11">
        <v>260</v>
      </c>
      <c r="C29" s="11" t="s">
        <v>41</v>
      </c>
      <c r="D29" s="146">
        <f>D30+D31+D32+D33+D34+D35+D36+D37+D38</f>
        <v>3824250.32</v>
      </c>
      <c r="E29" s="146">
        <f>E30+E31+E32+E33+E34+E35+E36+E37+E38</f>
        <v>3281108.61</v>
      </c>
      <c r="F29" s="146">
        <f>F30+F31+F32+F33+F34+F35+F36+F37+F38</f>
        <v>72000</v>
      </c>
      <c r="G29" s="156" t="s">
        <v>121</v>
      </c>
      <c r="H29" s="156" t="s">
        <v>121</v>
      </c>
      <c r="I29" s="146">
        <f>I30+I31+I32+I33+I34+I35+I36+I37+I38</f>
        <v>471141.71</v>
      </c>
      <c r="J29" s="173"/>
    </row>
    <row r="30" spans="1:10" ht="27" customHeight="1" x14ac:dyDescent="0.2">
      <c r="A30" s="27" t="s">
        <v>138</v>
      </c>
      <c r="B30" s="11">
        <v>261</v>
      </c>
      <c r="C30" s="11">
        <v>244</v>
      </c>
      <c r="D30" s="146">
        <f>E30+F30+I30</f>
        <v>19407.47</v>
      </c>
      <c r="E30" s="124">
        <v>19407.47</v>
      </c>
      <c r="F30" s="124"/>
      <c r="G30" s="128" t="s">
        <v>122</v>
      </c>
      <c r="H30" s="128" t="s">
        <v>122</v>
      </c>
      <c r="I30" s="124"/>
      <c r="J30" s="171"/>
    </row>
    <row r="31" spans="1:10" ht="28.5" customHeight="1" x14ac:dyDescent="0.2">
      <c r="A31" s="27" t="s">
        <v>139</v>
      </c>
      <c r="B31" s="11">
        <v>262</v>
      </c>
      <c r="C31" s="11">
        <v>244</v>
      </c>
      <c r="D31" s="146">
        <f t="shared" ref="D31:D38" si="1">E31+F31+I31</f>
        <v>0</v>
      </c>
      <c r="E31" s="124">
        <v>0</v>
      </c>
      <c r="F31" s="124"/>
      <c r="G31" s="128" t="s">
        <v>122</v>
      </c>
      <c r="H31" s="128" t="s">
        <v>122</v>
      </c>
      <c r="I31" s="124"/>
      <c r="J31" s="171"/>
    </row>
    <row r="32" spans="1:10" ht="35.25" customHeight="1" x14ac:dyDescent="0.2">
      <c r="A32" s="27" t="s">
        <v>140</v>
      </c>
      <c r="B32" s="11">
        <v>263</v>
      </c>
      <c r="C32" s="11">
        <v>244</v>
      </c>
      <c r="D32" s="146">
        <f t="shared" si="1"/>
        <v>1829576.94</v>
      </c>
      <c r="E32" s="124">
        <v>1829576.94</v>
      </c>
      <c r="F32" s="124"/>
      <c r="G32" s="128" t="s">
        <v>122</v>
      </c>
      <c r="H32" s="128" t="s">
        <v>122</v>
      </c>
      <c r="I32" s="124"/>
      <c r="J32" s="171"/>
    </row>
    <row r="33" spans="1:10" ht="34.5" customHeight="1" x14ac:dyDescent="0.2">
      <c r="A33" s="27" t="s">
        <v>141</v>
      </c>
      <c r="B33" s="11">
        <v>264</v>
      </c>
      <c r="C33" s="11">
        <v>244</v>
      </c>
      <c r="D33" s="146">
        <f t="shared" si="1"/>
        <v>0</v>
      </c>
      <c r="E33" s="124">
        <v>0</v>
      </c>
      <c r="F33" s="124"/>
      <c r="G33" s="128" t="s">
        <v>122</v>
      </c>
      <c r="H33" s="128" t="s">
        <v>122</v>
      </c>
      <c r="I33" s="124"/>
      <c r="J33" s="171"/>
    </row>
    <row r="34" spans="1:10" ht="41.25" customHeight="1" x14ac:dyDescent="0.2">
      <c r="A34" s="27" t="s">
        <v>142</v>
      </c>
      <c r="B34" s="11">
        <v>265</v>
      </c>
      <c r="C34" s="11">
        <v>244</v>
      </c>
      <c r="D34" s="146">
        <f t="shared" si="1"/>
        <v>155656.20000000001</v>
      </c>
      <c r="E34" s="124">
        <v>155656.20000000001</v>
      </c>
      <c r="F34" s="124"/>
      <c r="G34" s="128" t="s">
        <v>122</v>
      </c>
      <c r="H34" s="128" t="s">
        <v>122</v>
      </c>
      <c r="I34" s="124"/>
      <c r="J34" s="171"/>
    </row>
    <row r="35" spans="1:10" ht="36" customHeight="1" x14ac:dyDescent="0.2">
      <c r="A35" s="27" t="s">
        <v>143</v>
      </c>
      <c r="B35" s="11">
        <v>266</v>
      </c>
      <c r="C35" s="11">
        <v>244</v>
      </c>
      <c r="D35" s="146">
        <f t="shared" si="1"/>
        <v>153888</v>
      </c>
      <c r="E35" s="124">
        <v>153888</v>
      </c>
      <c r="F35" s="124"/>
      <c r="G35" s="128" t="s">
        <v>122</v>
      </c>
      <c r="H35" s="128" t="s">
        <v>122</v>
      </c>
      <c r="I35" s="124"/>
      <c r="J35" s="171"/>
    </row>
    <row r="36" spans="1:10" ht="36" customHeight="1" x14ac:dyDescent="0.2">
      <c r="A36" s="27" t="s">
        <v>443</v>
      </c>
      <c r="B36" s="11">
        <v>267</v>
      </c>
      <c r="C36" s="11">
        <v>244</v>
      </c>
      <c r="D36" s="146">
        <f t="shared" si="1"/>
        <v>24250</v>
      </c>
      <c r="E36" s="124">
        <v>24250</v>
      </c>
      <c r="F36" s="124"/>
      <c r="G36" s="128"/>
      <c r="H36" s="128"/>
      <c r="I36" s="124"/>
      <c r="J36" s="171"/>
    </row>
    <row r="37" spans="1:10" ht="32.25" customHeight="1" x14ac:dyDescent="0.2">
      <c r="A37" s="27" t="s">
        <v>144</v>
      </c>
      <c r="B37" s="11">
        <v>268</v>
      </c>
      <c r="C37" s="11">
        <v>244</v>
      </c>
      <c r="D37" s="146">
        <f t="shared" si="1"/>
        <v>0</v>
      </c>
      <c r="E37" s="124"/>
      <c r="F37" s="124"/>
      <c r="G37" s="128" t="s">
        <v>122</v>
      </c>
      <c r="H37" s="128" t="s">
        <v>122</v>
      </c>
      <c r="I37" s="124"/>
      <c r="J37" s="171"/>
    </row>
    <row r="38" spans="1:10" ht="42.75" customHeight="1" x14ac:dyDescent="0.2">
      <c r="A38" s="27" t="s">
        <v>145</v>
      </c>
      <c r="B38" s="11">
        <v>269</v>
      </c>
      <c r="C38" s="11">
        <v>244</v>
      </c>
      <c r="D38" s="146">
        <f t="shared" si="1"/>
        <v>1641471.71</v>
      </c>
      <c r="E38" s="124">
        <v>1098330</v>
      </c>
      <c r="F38" s="124">
        <v>72000</v>
      </c>
      <c r="G38" s="128" t="s">
        <v>122</v>
      </c>
      <c r="H38" s="128" t="s">
        <v>122</v>
      </c>
      <c r="I38" s="124">
        <v>471141.71</v>
      </c>
      <c r="J38" s="171"/>
    </row>
    <row r="39" spans="1:10" ht="45.75" customHeight="1" x14ac:dyDescent="0.2">
      <c r="A39" s="29" t="s">
        <v>146</v>
      </c>
      <c r="B39" s="10">
        <v>300</v>
      </c>
      <c r="C39" s="11"/>
      <c r="D39" s="146"/>
      <c r="E39" s="124"/>
      <c r="F39" s="124"/>
      <c r="G39" s="128" t="s">
        <v>122</v>
      </c>
      <c r="H39" s="128" t="s">
        <v>122</v>
      </c>
      <c r="I39" s="124"/>
      <c r="J39" s="171"/>
    </row>
    <row r="40" spans="1:10" ht="39" customHeight="1" x14ac:dyDescent="0.2">
      <c r="A40" s="26" t="s">
        <v>147</v>
      </c>
      <c r="B40" s="11">
        <v>310</v>
      </c>
      <c r="C40" s="11"/>
      <c r="D40" s="146"/>
      <c r="E40" s="124"/>
      <c r="F40" s="124"/>
      <c r="G40" s="128" t="s">
        <v>122</v>
      </c>
      <c r="H40" s="128" t="s">
        <v>122</v>
      </c>
      <c r="I40" s="124"/>
      <c r="J40" s="171"/>
    </row>
    <row r="41" spans="1:10" ht="24.75" customHeight="1" x14ac:dyDescent="0.2">
      <c r="A41" s="26" t="s">
        <v>148</v>
      </c>
      <c r="B41" s="11">
        <v>320</v>
      </c>
      <c r="C41" s="11"/>
      <c r="D41" s="146"/>
      <c r="E41" s="124"/>
      <c r="F41" s="124"/>
      <c r="G41" s="128" t="s">
        <v>122</v>
      </c>
      <c r="H41" s="128" t="s">
        <v>122</v>
      </c>
      <c r="I41" s="124"/>
      <c r="J41" s="171"/>
    </row>
    <row r="42" spans="1:10" ht="42.75" customHeight="1" x14ac:dyDescent="0.2">
      <c r="A42" s="29" t="s">
        <v>151</v>
      </c>
      <c r="B42" s="10">
        <v>400</v>
      </c>
      <c r="C42" s="11"/>
      <c r="D42" s="146"/>
      <c r="E42" s="124"/>
      <c r="F42" s="124"/>
      <c r="G42" s="128" t="s">
        <v>122</v>
      </c>
      <c r="H42" s="128" t="s">
        <v>122</v>
      </c>
      <c r="I42" s="124"/>
      <c r="J42" s="171"/>
    </row>
    <row r="43" spans="1:10" ht="42" customHeight="1" x14ac:dyDescent="0.2">
      <c r="A43" s="26" t="s">
        <v>149</v>
      </c>
      <c r="B43" s="11">
        <v>410</v>
      </c>
      <c r="C43" s="11"/>
      <c r="D43" s="146"/>
      <c r="E43" s="124"/>
      <c r="F43" s="124"/>
      <c r="G43" s="128" t="s">
        <v>122</v>
      </c>
      <c r="H43" s="128" t="s">
        <v>122</v>
      </c>
      <c r="I43" s="124"/>
      <c r="J43" s="171"/>
    </row>
    <row r="44" spans="1:10" ht="19.5" customHeight="1" x14ac:dyDescent="0.2">
      <c r="A44" s="26" t="s">
        <v>150</v>
      </c>
      <c r="B44" s="11">
        <v>420</v>
      </c>
      <c r="C44" s="11"/>
      <c r="D44" s="146"/>
      <c r="E44" s="124"/>
      <c r="F44" s="124"/>
      <c r="G44" s="128" t="s">
        <v>122</v>
      </c>
      <c r="H44" s="128" t="s">
        <v>122</v>
      </c>
      <c r="I44" s="124"/>
      <c r="J44" s="171"/>
    </row>
    <row r="45" spans="1:10" ht="33.75" customHeight="1" x14ac:dyDescent="0.2">
      <c r="A45" s="29" t="s">
        <v>152</v>
      </c>
      <c r="B45" s="10">
        <v>500</v>
      </c>
      <c r="C45" s="11"/>
      <c r="D45" s="146"/>
      <c r="E45" s="124"/>
      <c r="F45" s="124"/>
      <c r="G45" s="128" t="s">
        <v>122</v>
      </c>
      <c r="H45" s="128" t="s">
        <v>122</v>
      </c>
      <c r="I45" s="124"/>
      <c r="J45" s="171"/>
    </row>
    <row r="46" spans="1:10" ht="39.75" customHeight="1" x14ac:dyDescent="0.2">
      <c r="A46" s="29" t="s">
        <v>59</v>
      </c>
      <c r="B46" s="10">
        <v>600</v>
      </c>
      <c r="C46" s="11"/>
      <c r="D46" s="146"/>
      <c r="E46" s="124"/>
      <c r="F46" s="124"/>
      <c r="G46" s="128" t="s">
        <v>122</v>
      </c>
      <c r="H46" s="128" t="s">
        <v>122</v>
      </c>
      <c r="I46" s="124"/>
      <c r="J46" s="171"/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SheetLayoutView="115" workbookViewId="0">
      <selection activeCell="E31" sqref="E31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8.6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17.6640625" style="24" customWidth="1"/>
    <col min="11" max="11" width="21.6640625" style="24" customWidth="1"/>
    <col min="12" max="16384" width="9.33203125" style="24"/>
  </cols>
  <sheetData>
    <row r="1" spans="1:11" ht="21.75" customHeight="1" x14ac:dyDescent="0.2">
      <c r="A1" s="23" t="s">
        <v>0</v>
      </c>
      <c r="I1" s="25" t="s">
        <v>120</v>
      </c>
    </row>
    <row r="2" spans="1:11" ht="36" customHeight="1" x14ac:dyDescent="0.2">
      <c r="A2" s="183" t="s">
        <v>449</v>
      </c>
      <c r="B2" s="183"/>
      <c r="C2" s="183"/>
      <c r="D2" s="183"/>
      <c r="E2" s="183"/>
      <c r="F2" s="183"/>
      <c r="G2" s="183"/>
      <c r="H2" s="183"/>
      <c r="I2" s="183"/>
      <c r="K2" s="36" t="s">
        <v>169</v>
      </c>
    </row>
    <row r="3" spans="1:11" ht="24.6" customHeight="1" x14ac:dyDescent="0.2">
      <c r="A3" s="184" t="s">
        <v>19</v>
      </c>
      <c r="B3" s="184" t="s">
        <v>20</v>
      </c>
      <c r="C3" s="184" t="s">
        <v>21</v>
      </c>
      <c r="D3" s="184" t="s">
        <v>22</v>
      </c>
      <c r="E3" s="184"/>
      <c r="F3" s="184"/>
      <c r="G3" s="184"/>
      <c r="H3" s="184"/>
      <c r="I3" s="184"/>
      <c r="J3" s="171"/>
    </row>
    <row r="4" spans="1:11" ht="19.899999999999999" customHeight="1" x14ac:dyDescent="0.2">
      <c r="A4" s="185" t="s">
        <v>0</v>
      </c>
      <c r="B4" s="185" t="s">
        <v>0</v>
      </c>
      <c r="C4" s="185" t="s">
        <v>0</v>
      </c>
      <c r="D4" s="184" t="s">
        <v>23</v>
      </c>
      <c r="E4" s="184" t="s">
        <v>24</v>
      </c>
      <c r="F4" s="184"/>
      <c r="G4" s="184"/>
      <c r="H4" s="184"/>
      <c r="I4" s="184"/>
      <c r="J4" s="171"/>
    </row>
    <row r="5" spans="1:11" ht="96" customHeight="1" x14ac:dyDescent="0.2">
      <c r="A5" s="185" t="s">
        <v>0</v>
      </c>
      <c r="B5" s="185" t="s">
        <v>0</v>
      </c>
      <c r="C5" s="185" t="s">
        <v>0</v>
      </c>
      <c r="D5" s="185" t="s">
        <v>0</v>
      </c>
      <c r="E5" s="11" t="s">
        <v>25</v>
      </c>
      <c r="F5" s="11" t="s">
        <v>26</v>
      </c>
      <c r="G5" s="11" t="s">
        <v>27</v>
      </c>
      <c r="H5" s="11" t="s">
        <v>28</v>
      </c>
      <c r="I5" s="11" t="s">
        <v>29</v>
      </c>
      <c r="J5" s="172" t="s">
        <v>501</v>
      </c>
    </row>
    <row r="6" spans="1:11" ht="20.65" customHeight="1" x14ac:dyDescent="0.2">
      <c r="A6" s="11" t="s">
        <v>30</v>
      </c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>
        <v>7</v>
      </c>
      <c r="H6" s="11" t="s">
        <v>37</v>
      </c>
      <c r="I6" s="11" t="s">
        <v>38</v>
      </c>
      <c r="J6" s="11" t="s">
        <v>160</v>
      </c>
    </row>
    <row r="7" spans="1:11" ht="21" customHeight="1" x14ac:dyDescent="0.2">
      <c r="A7" s="29" t="s">
        <v>39</v>
      </c>
      <c r="B7" s="10" t="s">
        <v>40</v>
      </c>
      <c r="C7" s="10" t="s">
        <v>41</v>
      </c>
      <c r="D7" s="127">
        <f>E7+F7+I7</f>
        <v>17333711.801772803</v>
      </c>
      <c r="E7" s="127">
        <f>E10</f>
        <v>16764511.041772801</v>
      </c>
      <c r="F7" s="127">
        <f>F12</f>
        <v>98059.05</v>
      </c>
      <c r="G7" s="125"/>
      <c r="H7" s="125"/>
      <c r="I7" s="127">
        <f>I10</f>
        <v>471141.71</v>
      </c>
      <c r="J7" s="171"/>
    </row>
    <row r="8" spans="1:11" ht="21" customHeight="1" x14ac:dyDescent="0.2">
      <c r="A8" s="12" t="s">
        <v>42</v>
      </c>
      <c r="B8" s="11" t="s">
        <v>43</v>
      </c>
      <c r="C8" s="11" t="s">
        <v>0</v>
      </c>
      <c r="D8" s="124"/>
      <c r="E8" s="128" t="s">
        <v>41</v>
      </c>
      <c r="F8" s="128" t="s">
        <v>41</v>
      </c>
      <c r="G8" s="128" t="s">
        <v>41</v>
      </c>
      <c r="H8" s="128" t="s">
        <v>41</v>
      </c>
      <c r="I8" s="124" t="s">
        <v>122</v>
      </c>
      <c r="J8" s="171"/>
    </row>
    <row r="9" spans="1:11" ht="58.5" customHeight="1" x14ac:dyDescent="0.2">
      <c r="A9" s="12" t="s">
        <v>44</v>
      </c>
      <c r="B9" s="11" t="s">
        <v>45</v>
      </c>
      <c r="C9" s="126"/>
      <c r="D9" s="124">
        <f>I9</f>
        <v>0</v>
      </c>
      <c r="E9" s="124"/>
      <c r="F9" s="128" t="s">
        <v>41</v>
      </c>
      <c r="G9" s="128" t="s">
        <v>41</v>
      </c>
      <c r="H9" s="128" t="s">
        <v>122</v>
      </c>
      <c r="I9" s="124"/>
      <c r="J9" s="171"/>
    </row>
    <row r="10" spans="1:11" ht="34.5" customHeight="1" x14ac:dyDescent="0.2">
      <c r="A10" s="29" t="s">
        <v>47</v>
      </c>
      <c r="B10" s="10" t="s">
        <v>46</v>
      </c>
      <c r="C10" s="10">
        <v>130</v>
      </c>
      <c r="D10" s="127">
        <f>E10+I10</f>
        <v>17235652.751772802</v>
      </c>
      <c r="E10" s="129">
        <f>E15</f>
        <v>16764511.041772801</v>
      </c>
      <c r="F10" s="132" t="s">
        <v>41</v>
      </c>
      <c r="G10" s="132" t="s">
        <v>41</v>
      </c>
      <c r="H10" s="132" t="s">
        <v>41</v>
      </c>
      <c r="I10" s="127">
        <f>I15</f>
        <v>471141.71</v>
      </c>
      <c r="J10" s="174"/>
    </row>
    <row r="11" spans="1:11" ht="78" customHeight="1" x14ac:dyDescent="0.2">
      <c r="A11" s="12" t="s">
        <v>48</v>
      </c>
      <c r="B11" s="11" t="s">
        <v>49</v>
      </c>
      <c r="C11" s="11"/>
      <c r="D11" s="124"/>
      <c r="E11" s="128" t="s">
        <v>41</v>
      </c>
      <c r="F11" s="128" t="s">
        <v>41</v>
      </c>
      <c r="G11" s="128" t="s">
        <v>41</v>
      </c>
      <c r="H11" s="128" t="s">
        <v>41</v>
      </c>
      <c r="I11" s="128"/>
      <c r="J11" s="171"/>
    </row>
    <row r="12" spans="1:11" ht="39.75" customHeight="1" x14ac:dyDescent="0.2">
      <c r="A12" s="29" t="s">
        <v>50</v>
      </c>
      <c r="B12" s="10" t="s">
        <v>51</v>
      </c>
      <c r="C12" s="10">
        <v>180</v>
      </c>
      <c r="D12" s="125">
        <f>F12</f>
        <v>98059.05</v>
      </c>
      <c r="E12" s="132" t="s">
        <v>41</v>
      </c>
      <c r="F12" s="127">
        <f>F15</f>
        <v>98059.05</v>
      </c>
      <c r="G12" s="132" t="s">
        <v>41</v>
      </c>
      <c r="H12" s="132" t="s">
        <v>41</v>
      </c>
      <c r="I12" s="132" t="s">
        <v>41</v>
      </c>
      <c r="J12" s="175" t="s">
        <v>41</v>
      </c>
    </row>
    <row r="13" spans="1:11" ht="33.75" customHeight="1" x14ac:dyDescent="0.2">
      <c r="A13" s="12" t="s">
        <v>52</v>
      </c>
      <c r="B13" s="11" t="s">
        <v>53</v>
      </c>
      <c r="C13" s="11"/>
      <c r="D13" s="124">
        <f>I13</f>
        <v>0</v>
      </c>
      <c r="E13" s="128" t="s">
        <v>41</v>
      </c>
      <c r="F13" s="128" t="s">
        <v>41</v>
      </c>
      <c r="G13" s="128" t="s">
        <v>41</v>
      </c>
      <c r="H13" s="128" t="s">
        <v>41</v>
      </c>
      <c r="I13" s="124"/>
      <c r="J13" s="171"/>
    </row>
    <row r="14" spans="1:11" ht="21" customHeight="1" x14ac:dyDescent="0.2">
      <c r="A14" s="12" t="s">
        <v>54</v>
      </c>
      <c r="B14" s="11" t="s">
        <v>55</v>
      </c>
      <c r="C14" s="11" t="s">
        <v>122</v>
      </c>
      <c r="D14" s="124"/>
      <c r="E14" s="128" t="s">
        <v>41</v>
      </c>
      <c r="F14" s="128" t="s">
        <v>41</v>
      </c>
      <c r="G14" s="128" t="s">
        <v>41</v>
      </c>
      <c r="H14" s="128" t="s">
        <v>41</v>
      </c>
      <c r="I14" s="124"/>
      <c r="J14" s="171"/>
    </row>
    <row r="15" spans="1:11" ht="22.5" customHeight="1" x14ac:dyDescent="0.2">
      <c r="A15" s="29" t="s">
        <v>56</v>
      </c>
      <c r="B15" s="10" t="s">
        <v>57</v>
      </c>
      <c r="C15" s="10" t="s">
        <v>41</v>
      </c>
      <c r="D15" s="127">
        <f>D16+D23+D29</f>
        <v>17333711.801772803</v>
      </c>
      <c r="E15" s="127">
        <f>E16+E23+E29</f>
        <v>16764511.041772801</v>
      </c>
      <c r="F15" s="127">
        <f>F16+F23+F29</f>
        <v>98059.05</v>
      </c>
      <c r="G15" s="129" t="s">
        <v>122</v>
      </c>
      <c r="H15" s="129" t="s">
        <v>122</v>
      </c>
      <c r="I15" s="127">
        <f>I16+I23+I29</f>
        <v>471141.71</v>
      </c>
      <c r="J15" s="174"/>
    </row>
    <row r="16" spans="1:11" ht="25.5" customHeight="1" x14ac:dyDescent="0.2">
      <c r="A16" s="140" t="s">
        <v>124</v>
      </c>
      <c r="B16" s="10">
        <v>210</v>
      </c>
      <c r="C16" s="10">
        <v>110</v>
      </c>
      <c r="D16" s="127">
        <f>E16+F16+I16+0.01</f>
        <v>13786467.191772802</v>
      </c>
      <c r="E16" s="127">
        <f>E17+E20+E21+E22</f>
        <v>13764728.131772801</v>
      </c>
      <c r="F16" s="125">
        <f>F17+F20+F21+F22</f>
        <v>21739.05</v>
      </c>
      <c r="G16" s="132" t="s">
        <v>122</v>
      </c>
      <c r="H16" s="132" t="s">
        <v>122</v>
      </c>
      <c r="I16" s="125">
        <f>I17+I18+I19+I20+I21</f>
        <v>0</v>
      </c>
      <c r="J16" s="174"/>
    </row>
    <row r="17" spans="1:10" ht="49.5" customHeight="1" x14ac:dyDescent="0.2">
      <c r="A17" s="27" t="s">
        <v>123</v>
      </c>
      <c r="B17" s="11">
        <v>211</v>
      </c>
      <c r="C17" s="11" t="s">
        <v>441</v>
      </c>
      <c r="D17" s="130">
        <f t="shared" ref="D17:D26" si="0">E17+F17+I17</f>
        <v>13786087.181772802</v>
      </c>
      <c r="E17" s="130">
        <f>E18+E19</f>
        <v>13764348.131772801</v>
      </c>
      <c r="F17" s="124">
        <f>F18+F19</f>
        <v>21739.05</v>
      </c>
      <c r="G17" s="128" t="s">
        <v>122</v>
      </c>
      <c r="H17" s="128" t="s">
        <v>122</v>
      </c>
      <c r="I17" s="124"/>
      <c r="J17" s="171"/>
    </row>
    <row r="18" spans="1:10" ht="24.75" customHeight="1" x14ac:dyDescent="0.2">
      <c r="A18" s="28" t="s">
        <v>132</v>
      </c>
      <c r="B18" s="11" t="s">
        <v>133</v>
      </c>
      <c r="C18" s="11">
        <v>111</v>
      </c>
      <c r="D18" s="124">
        <f t="shared" si="0"/>
        <v>10608340.386400001</v>
      </c>
      <c r="E18" s="130">
        <f>'обоснование (210) 1'!J24+'обоснование (210) 1'!J33+'обоснование (210) 1'!J41</f>
        <v>10591643.726400001</v>
      </c>
      <c r="F18" s="124">
        <f>'обоснование (250)'!E11</f>
        <v>16696.66</v>
      </c>
      <c r="G18" s="128" t="s">
        <v>122</v>
      </c>
      <c r="H18" s="128" t="s">
        <v>122</v>
      </c>
      <c r="I18" s="124"/>
      <c r="J18" s="171"/>
    </row>
    <row r="19" spans="1:10" ht="136.5" customHeight="1" x14ac:dyDescent="0.2">
      <c r="A19" s="28" t="s">
        <v>134</v>
      </c>
      <c r="B19" s="11" t="s">
        <v>135</v>
      </c>
      <c r="C19" s="11">
        <v>119</v>
      </c>
      <c r="D19" s="130">
        <f t="shared" si="0"/>
        <v>3177746.7953728</v>
      </c>
      <c r="E19" s="130">
        <f>'обоснование (210) 4'!D19+'обоснование (210) 4'!D20+'обоснование (210) 4'!D21</f>
        <v>3172704.4053727998</v>
      </c>
      <c r="F19" s="124">
        <f>'обоснование (250)'!E26</f>
        <v>5042.3900000000003</v>
      </c>
      <c r="G19" s="128" t="s">
        <v>122</v>
      </c>
      <c r="H19" s="128" t="s">
        <v>122</v>
      </c>
      <c r="I19" s="124"/>
      <c r="J19" s="171"/>
    </row>
    <row r="20" spans="1:10" ht="49.5" customHeight="1" x14ac:dyDescent="0.2">
      <c r="A20" s="27" t="s">
        <v>130</v>
      </c>
      <c r="B20" s="11">
        <v>212</v>
      </c>
      <c r="C20" s="11">
        <v>112</v>
      </c>
      <c r="D20" s="124">
        <f t="shared" si="0"/>
        <v>0</v>
      </c>
      <c r="E20" s="124">
        <f>'обоснование (210) 2'!F19</f>
        <v>0</v>
      </c>
      <c r="F20" s="124"/>
      <c r="G20" s="128" t="s">
        <v>122</v>
      </c>
      <c r="H20" s="128" t="s">
        <v>122</v>
      </c>
      <c r="I20" s="124"/>
      <c r="J20" s="171"/>
    </row>
    <row r="21" spans="1:10" ht="37.5" customHeight="1" x14ac:dyDescent="0.2">
      <c r="A21" s="27" t="s">
        <v>131</v>
      </c>
      <c r="B21" s="11">
        <v>213</v>
      </c>
      <c r="C21" s="11">
        <v>112</v>
      </c>
      <c r="D21" s="124">
        <f t="shared" si="0"/>
        <v>380</v>
      </c>
      <c r="E21" s="124">
        <f>'обоснование (210) 3'!F12+'обоснование (210) 3'!F13</f>
        <v>380</v>
      </c>
      <c r="F21" s="124"/>
      <c r="G21" s="128" t="s">
        <v>122</v>
      </c>
      <c r="H21" s="128" t="s">
        <v>122</v>
      </c>
      <c r="I21" s="124"/>
      <c r="J21" s="171"/>
    </row>
    <row r="22" spans="1:10" ht="36" customHeight="1" x14ac:dyDescent="0.2">
      <c r="A22" s="13" t="s">
        <v>125</v>
      </c>
      <c r="B22" s="11">
        <v>220</v>
      </c>
      <c r="C22" s="11">
        <v>112</v>
      </c>
      <c r="D22" s="124">
        <f t="shared" si="0"/>
        <v>0</v>
      </c>
      <c r="E22" s="124">
        <v>0</v>
      </c>
      <c r="F22" s="124">
        <f>'обоснование (220)'!E11</f>
        <v>0</v>
      </c>
      <c r="G22" s="128" t="s">
        <v>122</v>
      </c>
      <c r="H22" s="128" t="s">
        <v>122</v>
      </c>
      <c r="I22" s="124"/>
      <c r="J22" s="171"/>
    </row>
    <row r="23" spans="1:10" ht="36" customHeight="1" x14ac:dyDescent="0.2">
      <c r="A23" s="140" t="s">
        <v>126</v>
      </c>
      <c r="B23" s="10">
        <v>230</v>
      </c>
      <c r="C23" s="10">
        <v>850</v>
      </c>
      <c r="D23" s="125">
        <f t="shared" si="0"/>
        <v>111790</v>
      </c>
      <c r="E23" s="125">
        <f>E24+E25+E26</f>
        <v>111790</v>
      </c>
      <c r="F23" s="125">
        <f>F24+F25+F26</f>
        <v>0</v>
      </c>
      <c r="G23" s="132" t="s">
        <v>122</v>
      </c>
      <c r="H23" s="132" t="s">
        <v>122</v>
      </c>
      <c r="I23" s="125">
        <f>I24+I25+I26</f>
        <v>0</v>
      </c>
      <c r="J23" s="174"/>
    </row>
    <row r="24" spans="1:10" ht="30" customHeight="1" x14ac:dyDescent="0.2">
      <c r="A24" s="27" t="s">
        <v>136</v>
      </c>
      <c r="B24" s="11">
        <v>231</v>
      </c>
      <c r="C24" s="11">
        <v>851</v>
      </c>
      <c r="D24" s="124">
        <f t="shared" si="0"/>
        <v>101294</v>
      </c>
      <c r="E24" s="124">
        <f>'обоснование (230)'!E14</f>
        <v>101294</v>
      </c>
      <c r="F24" s="124"/>
      <c r="G24" s="128" t="s">
        <v>122</v>
      </c>
      <c r="H24" s="128" t="s">
        <v>122</v>
      </c>
      <c r="I24" s="124"/>
      <c r="J24" s="171"/>
    </row>
    <row r="25" spans="1:10" ht="47.25" customHeight="1" x14ac:dyDescent="0.2">
      <c r="A25" s="27" t="s">
        <v>440</v>
      </c>
      <c r="B25" s="11">
        <v>232</v>
      </c>
      <c r="C25" s="11">
        <v>852</v>
      </c>
      <c r="D25" s="124">
        <f t="shared" si="0"/>
        <v>10496</v>
      </c>
      <c r="E25" s="124">
        <f>'обоснование (230)'!E23+'обоснование (230)'!E31</f>
        <v>10496</v>
      </c>
      <c r="F25" s="124"/>
      <c r="G25" s="128" t="s">
        <v>122</v>
      </c>
      <c r="H25" s="128" t="s">
        <v>122</v>
      </c>
      <c r="I25" s="124"/>
      <c r="J25" s="171"/>
    </row>
    <row r="26" spans="1:10" ht="20.25" customHeight="1" x14ac:dyDescent="0.2">
      <c r="A26" s="27" t="s">
        <v>137</v>
      </c>
      <c r="B26" s="11">
        <v>233</v>
      </c>
      <c r="C26" s="11">
        <v>853</v>
      </c>
      <c r="D26" s="124">
        <f t="shared" si="0"/>
        <v>0</v>
      </c>
      <c r="E26" s="124"/>
      <c r="F26" s="124"/>
      <c r="G26" s="128" t="s">
        <v>122</v>
      </c>
      <c r="H26" s="128" t="s">
        <v>122</v>
      </c>
      <c r="I26" s="124"/>
      <c r="J26" s="171"/>
    </row>
    <row r="27" spans="1:10" ht="39" customHeight="1" x14ac:dyDescent="0.2">
      <c r="A27" s="13" t="s">
        <v>127</v>
      </c>
      <c r="B27" s="11">
        <v>240</v>
      </c>
      <c r="C27" s="11" t="s">
        <v>122</v>
      </c>
      <c r="D27" s="124"/>
      <c r="E27" s="124"/>
      <c r="F27" s="124"/>
      <c r="G27" s="128" t="s">
        <v>122</v>
      </c>
      <c r="H27" s="128" t="s">
        <v>122</v>
      </c>
      <c r="I27" s="124"/>
      <c r="J27" s="171"/>
    </row>
    <row r="28" spans="1:10" ht="48.75" customHeight="1" x14ac:dyDescent="0.2">
      <c r="A28" s="13" t="s">
        <v>128</v>
      </c>
      <c r="B28" s="11">
        <v>250</v>
      </c>
      <c r="C28" s="11" t="s">
        <v>122</v>
      </c>
      <c r="D28" s="124"/>
      <c r="E28" s="124"/>
      <c r="F28" s="124"/>
      <c r="G28" s="128" t="s">
        <v>122</v>
      </c>
      <c r="H28" s="128" t="s">
        <v>122</v>
      </c>
      <c r="I28" s="124"/>
      <c r="J28" s="171"/>
    </row>
    <row r="29" spans="1:10" ht="34.5" customHeight="1" x14ac:dyDescent="0.2">
      <c r="A29" s="140" t="s">
        <v>129</v>
      </c>
      <c r="B29" s="10">
        <v>260</v>
      </c>
      <c r="C29" s="10" t="s">
        <v>41</v>
      </c>
      <c r="D29" s="125">
        <f>E29+F29+I29-0.01</f>
        <v>3435454.6100000003</v>
      </c>
      <c r="E29" s="125">
        <f>E30+E31+E32+E33+E34+E35+E36+E37+E38</f>
        <v>2887992.91</v>
      </c>
      <c r="F29" s="125">
        <f>F30+F31+F32+F33+F34+F35+F36+F37+F38</f>
        <v>76320</v>
      </c>
      <c r="G29" s="132" t="s">
        <v>122</v>
      </c>
      <c r="H29" s="132" t="s">
        <v>122</v>
      </c>
      <c r="I29" s="125">
        <f>I30+I31+I32+I33+I34+I35+I36+I37+I38</f>
        <v>471141.71</v>
      </c>
      <c r="J29" s="174"/>
    </row>
    <row r="30" spans="1:10" ht="26.25" customHeight="1" x14ac:dyDescent="0.2">
      <c r="A30" s="27" t="s">
        <v>138</v>
      </c>
      <c r="B30" s="11">
        <v>261</v>
      </c>
      <c r="C30" s="11">
        <v>244</v>
      </c>
      <c r="D30" s="124">
        <f t="shared" ref="D30:D37" si="1">E30+F30+I30</f>
        <v>11083</v>
      </c>
      <c r="E30" s="124">
        <f>'обоснование (260) 1'!F13+'обоснование (260) 1'!F14</f>
        <v>11083</v>
      </c>
      <c r="F30" s="124"/>
      <c r="G30" s="128" t="s">
        <v>122</v>
      </c>
      <c r="H30" s="128" t="s">
        <v>122</v>
      </c>
      <c r="I30" s="124"/>
      <c r="J30" s="171"/>
    </row>
    <row r="31" spans="1:10" ht="26.25" customHeight="1" x14ac:dyDescent="0.2">
      <c r="A31" s="27" t="s">
        <v>139</v>
      </c>
      <c r="B31" s="11">
        <v>262</v>
      </c>
      <c r="C31" s="11">
        <v>244</v>
      </c>
      <c r="D31" s="141">
        <f t="shared" si="1"/>
        <v>29700</v>
      </c>
      <c r="E31" s="141">
        <f>'обоснование (260) 2'!E12</f>
        <v>29700</v>
      </c>
      <c r="F31" s="124"/>
      <c r="G31" s="128" t="s">
        <v>122</v>
      </c>
      <c r="H31" s="128" t="s">
        <v>122</v>
      </c>
      <c r="I31" s="124"/>
      <c r="J31" s="171"/>
    </row>
    <row r="32" spans="1:10" ht="26.25" customHeight="1" x14ac:dyDescent="0.2">
      <c r="A32" s="27" t="s">
        <v>140</v>
      </c>
      <c r="B32" s="11">
        <v>263</v>
      </c>
      <c r="C32" s="11">
        <v>244</v>
      </c>
      <c r="D32" s="124">
        <f t="shared" si="1"/>
        <v>1459752</v>
      </c>
      <c r="E32" s="124">
        <f>'обоснование (260) 3'!F21+'обоснование (260) 3'!F22</f>
        <v>1459752</v>
      </c>
      <c r="F32" s="124"/>
      <c r="G32" s="128" t="s">
        <v>122</v>
      </c>
      <c r="H32" s="128" t="s">
        <v>122</v>
      </c>
      <c r="I32" s="124"/>
      <c r="J32" s="171"/>
    </row>
    <row r="33" spans="1:10" ht="26.25" customHeight="1" x14ac:dyDescent="0.2">
      <c r="A33" s="27" t="s">
        <v>141</v>
      </c>
      <c r="B33" s="11">
        <v>264</v>
      </c>
      <c r="C33" s="11">
        <v>244</v>
      </c>
      <c r="D33" s="124">
        <f t="shared" si="1"/>
        <v>48000</v>
      </c>
      <c r="E33" s="124">
        <f>'обоснование (260) 4'!E13</f>
        <v>48000</v>
      </c>
      <c r="F33" s="124"/>
      <c r="G33" s="128" t="s">
        <v>122</v>
      </c>
      <c r="H33" s="128" t="s">
        <v>122</v>
      </c>
      <c r="I33" s="124"/>
      <c r="J33" s="171"/>
    </row>
    <row r="34" spans="1:10" ht="33.75" customHeight="1" x14ac:dyDescent="0.2">
      <c r="A34" s="27" t="s">
        <v>142</v>
      </c>
      <c r="B34" s="11">
        <v>265</v>
      </c>
      <c r="C34" s="11">
        <v>244</v>
      </c>
      <c r="D34" s="124">
        <f t="shared" si="1"/>
        <v>87990.92</v>
      </c>
      <c r="E34" s="124">
        <f>'обоснование (260) 5'!E28</f>
        <v>87990.92</v>
      </c>
      <c r="F34" s="124"/>
      <c r="G34" s="128" t="s">
        <v>122</v>
      </c>
      <c r="H34" s="128" t="s">
        <v>122</v>
      </c>
      <c r="I34" s="124"/>
      <c r="J34" s="171"/>
    </row>
    <row r="35" spans="1:10" ht="26.25" customHeight="1" x14ac:dyDescent="0.2">
      <c r="A35" s="27" t="s">
        <v>143</v>
      </c>
      <c r="B35" s="11">
        <v>266</v>
      </c>
      <c r="C35" s="11">
        <v>244</v>
      </c>
      <c r="D35" s="124">
        <f t="shared" si="1"/>
        <v>179536</v>
      </c>
      <c r="E35" s="124">
        <f>'обоснование (260) 6'!D14</f>
        <v>179536</v>
      </c>
      <c r="F35" s="124"/>
      <c r="G35" s="128" t="s">
        <v>122</v>
      </c>
      <c r="H35" s="128" t="s">
        <v>122</v>
      </c>
      <c r="I35" s="124"/>
      <c r="J35" s="171"/>
    </row>
    <row r="36" spans="1:10" ht="26.25" customHeight="1" x14ac:dyDescent="0.2">
      <c r="A36" s="27" t="s">
        <v>443</v>
      </c>
      <c r="B36" s="11">
        <v>267</v>
      </c>
      <c r="C36" s="11">
        <v>244</v>
      </c>
      <c r="D36" s="124">
        <f t="shared" si="1"/>
        <v>15000</v>
      </c>
      <c r="E36" s="124">
        <f>'обоснование (260)8'!F13</f>
        <v>15000</v>
      </c>
      <c r="F36" s="124"/>
      <c r="G36" s="128" t="s">
        <v>122</v>
      </c>
      <c r="H36" s="128" t="s">
        <v>122</v>
      </c>
      <c r="I36" s="124"/>
      <c r="J36" s="171"/>
    </row>
    <row r="37" spans="1:10" ht="33.75" customHeight="1" x14ac:dyDescent="0.2">
      <c r="A37" s="27" t="s">
        <v>144</v>
      </c>
      <c r="B37" s="11">
        <v>268</v>
      </c>
      <c r="C37" s="11">
        <v>244</v>
      </c>
      <c r="D37" s="124">
        <f t="shared" si="1"/>
        <v>197200</v>
      </c>
      <c r="E37" s="124">
        <f>'обоснование (260) 7'!E12</f>
        <v>197200</v>
      </c>
      <c r="F37" s="124"/>
      <c r="G37" s="128" t="s">
        <v>122</v>
      </c>
      <c r="H37" s="128" t="s">
        <v>122</v>
      </c>
      <c r="I37" s="124"/>
      <c r="J37" s="171"/>
    </row>
    <row r="38" spans="1:10" ht="34.5" customHeight="1" x14ac:dyDescent="0.2">
      <c r="A38" s="27" t="s">
        <v>145</v>
      </c>
      <c r="B38" s="11">
        <v>269</v>
      </c>
      <c r="C38" s="11">
        <v>244</v>
      </c>
      <c r="D38" s="130">
        <f>E38+F38+I38</f>
        <v>1407192.7</v>
      </c>
      <c r="E38" s="124">
        <f>'обоснование (260) 8'!F14</f>
        <v>859730.99</v>
      </c>
      <c r="F38" s="124">
        <f>'обоснование (260)'!F13</f>
        <v>76320</v>
      </c>
      <c r="G38" s="128" t="s">
        <v>122</v>
      </c>
      <c r="H38" s="128" t="s">
        <v>122</v>
      </c>
      <c r="I38" s="124">
        <v>471141.71</v>
      </c>
      <c r="J38" s="171"/>
    </row>
    <row r="39" spans="1:10" ht="38.25" customHeight="1" x14ac:dyDescent="0.2">
      <c r="A39" s="29" t="s">
        <v>146</v>
      </c>
      <c r="B39" s="10">
        <v>300</v>
      </c>
      <c r="C39" s="11"/>
      <c r="D39" s="124"/>
      <c r="E39" s="124"/>
      <c r="F39" s="124"/>
      <c r="G39" s="128" t="s">
        <v>122</v>
      </c>
      <c r="H39" s="128" t="s">
        <v>122</v>
      </c>
      <c r="I39" s="124"/>
      <c r="J39" s="171"/>
    </row>
    <row r="40" spans="1:10" ht="20.25" customHeight="1" x14ac:dyDescent="0.2">
      <c r="A40" s="26" t="s">
        <v>147</v>
      </c>
      <c r="B40" s="11">
        <v>310</v>
      </c>
      <c r="C40" s="11"/>
      <c r="D40" s="124"/>
      <c r="E40" s="124"/>
      <c r="F40" s="124"/>
      <c r="G40" s="128" t="s">
        <v>122</v>
      </c>
      <c r="H40" s="128" t="s">
        <v>122</v>
      </c>
      <c r="I40" s="124"/>
      <c r="J40" s="171"/>
    </row>
    <row r="41" spans="1:10" ht="20.25" customHeight="1" x14ac:dyDescent="0.2">
      <c r="A41" s="26" t="s">
        <v>148</v>
      </c>
      <c r="B41" s="11">
        <v>320</v>
      </c>
      <c r="C41" s="11"/>
      <c r="D41" s="124"/>
      <c r="E41" s="124"/>
      <c r="F41" s="124"/>
      <c r="G41" s="128" t="s">
        <v>122</v>
      </c>
      <c r="H41" s="128" t="s">
        <v>122</v>
      </c>
      <c r="I41" s="124"/>
      <c r="J41" s="171"/>
    </row>
    <row r="42" spans="1:10" ht="32.25" customHeight="1" x14ac:dyDescent="0.2">
      <c r="A42" s="29" t="s">
        <v>151</v>
      </c>
      <c r="B42" s="10">
        <v>400</v>
      </c>
      <c r="C42" s="11"/>
      <c r="D42" s="124"/>
      <c r="E42" s="124"/>
      <c r="F42" s="124"/>
      <c r="G42" s="128" t="s">
        <v>122</v>
      </c>
      <c r="H42" s="128" t="s">
        <v>122</v>
      </c>
      <c r="I42" s="124"/>
      <c r="J42" s="171"/>
    </row>
    <row r="43" spans="1:10" ht="21.75" customHeight="1" x14ac:dyDescent="0.2">
      <c r="A43" s="26" t="s">
        <v>149</v>
      </c>
      <c r="B43" s="11">
        <v>410</v>
      </c>
      <c r="C43" s="11"/>
      <c r="D43" s="124"/>
      <c r="E43" s="124"/>
      <c r="F43" s="124"/>
      <c r="G43" s="128" t="s">
        <v>122</v>
      </c>
      <c r="H43" s="128" t="s">
        <v>122</v>
      </c>
      <c r="I43" s="124"/>
      <c r="J43" s="171"/>
    </row>
    <row r="44" spans="1:10" ht="21.75" customHeight="1" x14ac:dyDescent="0.2">
      <c r="A44" s="26" t="s">
        <v>150</v>
      </c>
      <c r="B44" s="11">
        <v>420</v>
      </c>
      <c r="C44" s="11"/>
      <c r="D44" s="124"/>
      <c r="E44" s="124"/>
      <c r="F44" s="124"/>
      <c r="G44" s="128" t="s">
        <v>122</v>
      </c>
      <c r="H44" s="128" t="s">
        <v>122</v>
      </c>
      <c r="I44" s="124"/>
      <c r="J44" s="171"/>
    </row>
    <row r="45" spans="1:10" ht="23.25" customHeight="1" x14ac:dyDescent="0.2">
      <c r="A45" s="29" t="s">
        <v>152</v>
      </c>
      <c r="B45" s="10">
        <v>500</v>
      </c>
      <c r="C45" s="11"/>
      <c r="D45" s="124"/>
      <c r="E45" s="124"/>
      <c r="F45" s="124"/>
      <c r="G45" s="128" t="s">
        <v>122</v>
      </c>
      <c r="H45" s="128" t="s">
        <v>122</v>
      </c>
      <c r="I45" s="124"/>
      <c r="J45" s="171"/>
    </row>
    <row r="46" spans="1:10" ht="23.25" customHeight="1" x14ac:dyDescent="0.2">
      <c r="A46" s="29" t="s">
        <v>59</v>
      </c>
      <c r="B46" s="10">
        <v>600</v>
      </c>
      <c r="C46" s="11"/>
      <c r="D46" s="124"/>
      <c r="E46" s="124"/>
      <c r="F46" s="124"/>
      <c r="G46" s="128" t="s">
        <v>122</v>
      </c>
      <c r="H46" s="128" t="s">
        <v>122</v>
      </c>
      <c r="I46" s="124"/>
      <c r="J46" s="171"/>
    </row>
  </sheetData>
  <autoFilter ref="A6:I6"/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.19685039370078741" right="0" top="0.39370078740157483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13</vt:i4>
      </vt:variant>
    </vt:vector>
  </HeadingPairs>
  <TitlesOfParts>
    <vt:vector size="45" baseType="lpstr">
      <vt:lpstr>Index sheet</vt:lpstr>
      <vt:lpstr>заголовочная</vt:lpstr>
      <vt:lpstr>цели, виды деятельности</vt:lpstr>
      <vt:lpstr>услуги</vt:lpstr>
      <vt:lpstr>балансовая</vt:lpstr>
      <vt:lpstr>пост.и выпл.2020</vt:lpstr>
      <vt:lpstr>фин. состояние</vt:lpstr>
      <vt:lpstr>пост.и выплаты 2019</vt:lpstr>
      <vt:lpstr>поступления и выплаты 2018 г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(260)8</vt:lpstr>
      <vt:lpstr>обоснование (260)</vt:lpstr>
      <vt:lpstr>обоснование (260) 8</vt:lpstr>
      <vt:lpstr>сведения о операциях</vt:lpstr>
      <vt:lpstr>обосно.2019</vt:lpstr>
      <vt:lpstr>___INDEX_SHEET___ASAP_Utilities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временное!Область_печати</vt:lpstr>
      <vt:lpstr>'закупка ТРУ'!Область_печати</vt:lpstr>
      <vt:lpstr>'пост.и выпл.2020'!Область_печати</vt:lpstr>
      <vt:lpstr>'пост.и выплаты 2019'!Область_печати</vt:lpstr>
      <vt:lpstr>'поступления и выплаты 2018 г'!Область_печати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2018-02-22T08:45:24Z</cp:lastPrinted>
  <dcterms:created xsi:type="dcterms:W3CDTF">2006-09-16T00:00:00Z</dcterms:created>
  <dcterms:modified xsi:type="dcterms:W3CDTF">2018-02-26T09:19:54Z</dcterms:modified>
</cp:coreProperties>
</file>